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10" yWindow="540" windowWidth="17730" windowHeight="11100" tabRatio="500"/>
  </bookViews>
  <sheets>
    <sheet name="ТЗ столовая Хохряки" sheetId="2" r:id="rId1"/>
  </sheets>
  <definedNames>
    <definedName name="_xlnm._FilterDatabase" localSheetId="0" hidden="1">'ТЗ столовая Хохряки'!$A$7:$ALV$121</definedName>
    <definedName name="_xlnm.Print_Area" localSheetId="0">'ТЗ столовая Хохряки'!$A$1:$L$132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F120" i="2"/>
  <c r="H120" i="2" s="1"/>
  <c r="D120" i="2"/>
  <c r="F119" i="2"/>
  <c r="H119" i="2" s="1"/>
  <c r="D119" i="2"/>
  <c r="F118" i="2"/>
  <c r="H118" i="2" s="1"/>
  <c r="D118" i="2"/>
  <c r="F117" i="2"/>
  <c r="H117" i="2" s="1"/>
  <c r="D117" i="2"/>
  <c r="F116" i="2"/>
  <c r="H116" i="2" s="1"/>
  <c r="D116" i="2"/>
  <c r="F115" i="2"/>
  <c r="H115" i="2" s="1"/>
  <c r="D115" i="2"/>
  <c r="F114" i="2"/>
  <c r="D114" i="2"/>
  <c r="F113" i="2"/>
  <c r="D113" i="2"/>
  <c r="F112" i="2"/>
  <c r="D112" i="2"/>
  <c r="F111" i="2"/>
  <c r="D111" i="2"/>
  <c r="F110" i="2"/>
  <c r="D110" i="2"/>
  <c r="F109" i="2"/>
  <c r="D109" i="2"/>
  <c r="F108" i="2"/>
  <c r="D108" i="2"/>
  <c r="F107" i="2"/>
  <c r="D107" i="2"/>
  <c r="F106" i="2"/>
  <c r="H106" i="2" s="1"/>
  <c r="D106" i="2"/>
  <c r="F105" i="2"/>
  <c r="H105" i="2" s="1"/>
  <c r="D105" i="2"/>
  <c r="F104" i="2"/>
  <c r="H104" i="2" s="1"/>
  <c r="D104" i="2"/>
  <c r="F103" i="2"/>
  <c r="H103" i="2" s="1"/>
  <c r="D103" i="2"/>
  <c r="F102" i="2"/>
  <c r="H102" i="2" s="1"/>
  <c r="D102" i="2"/>
  <c r="F101" i="2"/>
  <c r="H101" i="2" s="1"/>
  <c r="D101" i="2"/>
  <c r="F100" i="2"/>
  <c r="H100" i="2" s="1"/>
  <c r="D100" i="2"/>
  <c r="F99" i="2"/>
  <c r="H99" i="2" s="1"/>
  <c r="D99" i="2"/>
  <c r="F98" i="2"/>
  <c r="H98" i="2" s="1"/>
  <c r="D98" i="2"/>
  <c r="F97" i="2"/>
  <c r="H97" i="2" s="1"/>
  <c r="D97" i="2"/>
  <c r="F96" i="2"/>
  <c r="H96" i="2" s="1"/>
  <c r="D96" i="2"/>
  <c r="F95" i="2"/>
  <c r="H95" i="2" s="1"/>
  <c r="D95" i="2"/>
  <c r="F94" i="2"/>
  <c r="H94" i="2" s="1"/>
  <c r="D94" i="2"/>
  <c r="F93" i="2"/>
  <c r="H93" i="2" s="1"/>
  <c r="D93" i="2"/>
  <c r="F92" i="2"/>
  <c r="H92" i="2" s="1"/>
  <c r="D92" i="2"/>
  <c r="F91" i="2"/>
  <c r="H91" i="2" s="1"/>
  <c r="D91" i="2"/>
  <c r="F90" i="2"/>
  <c r="H90" i="2" s="1"/>
  <c r="D90" i="2"/>
  <c r="F89" i="2"/>
  <c r="H89" i="2" s="1"/>
  <c r="D89" i="2"/>
  <c r="F88" i="2"/>
  <c r="H88" i="2" s="1"/>
  <c r="D88" i="2"/>
  <c r="F87" i="2"/>
  <c r="H87" i="2" s="1"/>
  <c r="D87" i="2"/>
  <c r="F86" i="2"/>
  <c r="H86" i="2" s="1"/>
  <c r="D86" i="2"/>
  <c r="F85" i="2"/>
  <c r="H85" i="2" s="1"/>
  <c r="D85" i="2"/>
  <c r="F84" i="2"/>
  <c r="H84" i="2" s="1"/>
  <c r="D84" i="2"/>
  <c r="F83" i="2"/>
  <c r="H83" i="2" s="1"/>
  <c r="D83" i="2"/>
  <c r="F82" i="2"/>
  <c r="H82" i="2" s="1"/>
  <c r="D82" i="2"/>
  <c r="F81" i="2"/>
  <c r="H81" i="2" s="1"/>
  <c r="D81" i="2"/>
  <c r="F80" i="2"/>
  <c r="H80" i="2" s="1"/>
  <c r="D80" i="2"/>
  <c r="F79" i="2"/>
  <c r="H79" i="2" s="1"/>
  <c r="D79" i="2"/>
  <c r="F78" i="2"/>
  <c r="H78" i="2" s="1"/>
  <c r="D78" i="2"/>
  <c r="F77" i="2"/>
  <c r="H77" i="2" s="1"/>
  <c r="D77" i="2"/>
  <c r="F76" i="2"/>
  <c r="H76" i="2" s="1"/>
  <c r="D76" i="2"/>
  <c r="F75" i="2"/>
  <c r="H75" i="2" s="1"/>
  <c r="D75" i="2"/>
  <c r="F74" i="2"/>
  <c r="H74" i="2" s="1"/>
  <c r="D74" i="2"/>
  <c r="F73" i="2"/>
  <c r="H73" i="2" s="1"/>
  <c r="D73" i="2"/>
  <c r="F72" i="2"/>
  <c r="H72" i="2" s="1"/>
  <c r="D72" i="2"/>
  <c r="F71" i="2"/>
  <c r="H71" i="2" s="1"/>
  <c r="D71" i="2"/>
  <c r="F70" i="2"/>
  <c r="D70" i="2"/>
  <c r="F69" i="2"/>
  <c r="H69" i="2" s="1"/>
  <c r="D69" i="2"/>
  <c r="F68" i="2"/>
  <c r="H68" i="2" s="1"/>
  <c r="D68" i="2"/>
  <c r="F67" i="2"/>
  <c r="H67" i="2" s="1"/>
  <c r="D67" i="2"/>
  <c r="F66" i="2"/>
  <c r="H66" i="2" s="1"/>
  <c r="D66" i="2"/>
  <c r="F65" i="2"/>
  <c r="H65" i="2" s="1"/>
  <c r="D65" i="2"/>
  <c r="F64" i="2"/>
  <c r="H64" i="2" s="1"/>
  <c r="D64" i="2"/>
  <c r="F63" i="2"/>
  <c r="H63" i="2" s="1"/>
  <c r="D63" i="2"/>
  <c r="F62" i="2"/>
  <c r="H62" i="2" s="1"/>
  <c r="D62" i="2"/>
  <c r="F61" i="2"/>
  <c r="H61" i="2" s="1"/>
  <c r="D61" i="2"/>
  <c r="F60" i="2"/>
  <c r="H60" i="2" s="1"/>
  <c r="D60" i="2"/>
  <c r="F59" i="2"/>
  <c r="H59" i="2" s="1"/>
  <c r="D59" i="2"/>
  <c r="F58" i="2"/>
  <c r="H58" i="2" s="1"/>
  <c r="D58" i="2"/>
  <c r="F57" i="2"/>
  <c r="H57" i="2" s="1"/>
  <c r="D57" i="2"/>
  <c r="F56" i="2"/>
  <c r="H56" i="2" s="1"/>
  <c r="D56" i="2"/>
  <c r="F55" i="2"/>
  <c r="H55" i="2" s="1"/>
  <c r="D55" i="2"/>
  <c r="F54" i="2"/>
  <c r="H54" i="2" s="1"/>
  <c r="D54" i="2"/>
  <c r="F53" i="2"/>
  <c r="H53" i="2" s="1"/>
  <c r="D53" i="2"/>
  <c r="F52" i="2"/>
  <c r="H52" i="2" s="1"/>
  <c r="D52" i="2"/>
  <c r="F51" i="2"/>
  <c r="H51" i="2" s="1"/>
  <c r="D51" i="2"/>
  <c r="F50" i="2"/>
  <c r="H50" i="2" s="1"/>
  <c r="D50" i="2"/>
  <c r="F49" i="2"/>
  <c r="H49" i="2" s="1"/>
  <c r="D49" i="2"/>
  <c r="F48" i="2"/>
  <c r="H48" i="2" s="1"/>
  <c r="D48" i="2"/>
  <c r="F47" i="2"/>
  <c r="H47" i="2" s="1"/>
  <c r="D47" i="2"/>
  <c r="F46" i="2"/>
  <c r="H46" i="2" s="1"/>
  <c r="D46" i="2"/>
  <c r="F45" i="2"/>
  <c r="H45" i="2" s="1"/>
  <c r="D45" i="2"/>
  <c r="F44" i="2"/>
  <c r="H44" i="2" s="1"/>
  <c r="D44" i="2"/>
  <c r="F43" i="2"/>
  <c r="H43" i="2" s="1"/>
  <c r="D43" i="2"/>
  <c r="F42" i="2"/>
  <c r="H42" i="2" s="1"/>
  <c r="D42" i="2"/>
  <c r="F41" i="2"/>
  <c r="D41" i="2"/>
  <c r="F40" i="2"/>
  <c r="D40" i="2"/>
  <c r="F39" i="2"/>
  <c r="D39" i="2"/>
  <c r="F38" i="2"/>
  <c r="D38" i="2"/>
  <c r="F37" i="2"/>
  <c r="H37" i="2" s="1"/>
  <c r="D37" i="2"/>
  <c r="F36" i="2"/>
  <c r="D36" i="2"/>
  <c r="F35" i="2"/>
  <c r="D35" i="2"/>
  <c r="F34" i="2"/>
  <c r="D34" i="2"/>
  <c r="F33" i="2"/>
  <c r="D33" i="2"/>
  <c r="F32" i="2"/>
  <c r="D32" i="2"/>
  <c r="F31" i="2"/>
  <c r="H31" i="2" s="1"/>
  <c r="D31" i="2"/>
  <c r="F30" i="2"/>
  <c r="H30" i="2" s="1"/>
  <c r="D30" i="2"/>
  <c r="F29" i="2"/>
  <c r="H29" i="2" s="1"/>
  <c r="D29" i="2"/>
  <c r="F28" i="2"/>
  <c r="D28" i="2"/>
  <c r="F27" i="2"/>
  <c r="H27" i="2" s="1"/>
  <c r="D27" i="2"/>
  <c r="F26" i="2"/>
  <c r="D26" i="2"/>
  <c r="F25" i="2"/>
  <c r="D25" i="2"/>
  <c r="F24" i="2"/>
  <c r="D24" i="2"/>
  <c r="F23" i="2"/>
  <c r="H23" i="2" s="1"/>
  <c r="D23" i="2"/>
  <c r="F22" i="2"/>
  <c r="H22" i="2" s="1"/>
  <c r="D22" i="2"/>
  <c r="F21" i="2"/>
  <c r="D21" i="2"/>
  <c r="F20" i="2"/>
  <c r="D20" i="2"/>
  <c r="F19" i="2"/>
  <c r="D19" i="2"/>
  <c r="F18" i="2"/>
  <c r="H18" i="2" s="1"/>
  <c r="D18" i="2"/>
  <c r="F17" i="2"/>
  <c r="D17" i="2"/>
  <c r="F16" i="2"/>
  <c r="H16" i="2" s="1"/>
  <c r="D16" i="2"/>
  <c r="F15" i="2"/>
  <c r="D15" i="2"/>
  <c r="F14" i="2"/>
  <c r="H14" i="2" s="1"/>
  <c r="D14" i="2"/>
  <c r="F13" i="2"/>
  <c r="H13" i="2" s="1"/>
  <c r="D13" i="2"/>
  <c r="F12" i="2"/>
  <c r="H12" i="2" s="1"/>
  <c r="D12" i="2"/>
  <c r="F11" i="2"/>
  <c r="H11" i="2" s="1"/>
  <c r="D11" i="2"/>
  <c r="F10" i="2"/>
  <c r="D10" i="2"/>
  <c r="J114" i="2" l="1"/>
  <c r="J21" i="2"/>
  <c r="I108" i="2" l="1"/>
  <c r="I107" i="2"/>
  <c r="J70" i="2"/>
  <c r="K40" i="2"/>
  <c r="I40" i="2"/>
  <c r="J35" i="2"/>
  <c r="I34" i="2"/>
  <c r="I32" i="2" l="1"/>
  <c r="K32" i="2"/>
  <c r="J36" i="2"/>
  <c r="K33" i="2"/>
  <c r="I33" i="2"/>
  <c r="J110" i="2"/>
  <c r="J28" i="2"/>
  <c r="J111" i="2"/>
  <c r="I26" i="2"/>
  <c r="I25" i="2"/>
  <c r="I109" i="2"/>
  <c r="I24" i="2"/>
  <c r="I113" i="2"/>
  <c r="I20" i="2"/>
  <c r="I38" i="2"/>
  <c r="I39" i="2" s="1"/>
  <c r="I112" i="2"/>
  <c r="I19" i="2"/>
  <c r="I10" i="2"/>
  <c r="I17" i="2"/>
  <c r="I15" i="2"/>
  <c r="G21" i="2" l="1"/>
  <c r="H21" i="2" s="1"/>
  <c r="G114" i="2"/>
  <c r="H114" i="2" s="1"/>
  <c r="G113" i="2"/>
  <c r="H113" i="2" s="1"/>
  <c r="G112" i="2"/>
  <c r="H112" i="2" s="1"/>
  <c r="G107" i="2"/>
  <c r="H107" i="2" s="1"/>
  <c r="G108" i="2"/>
  <c r="H108" i="2" s="1"/>
  <c r="G109" i="2"/>
  <c r="H109" i="2" s="1"/>
  <c r="G110" i="2"/>
  <c r="H110" i="2" s="1"/>
  <c r="G111" i="2"/>
  <c r="H111" i="2" s="1"/>
  <c r="G38" i="2" l="1"/>
  <c r="H38" i="2" s="1"/>
  <c r="G20" i="2"/>
  <c r="H20" i="2" s="1"/>
  <c r="G19" i="2"/>
  <c r="H19" i="2" s="1"/>
  <c r="G26" i="2"/>
  <c r="H26" i="2" s="1"/>
  <c r="G25" i="2"/>
  <c r="H25" i="2" s="1"/>
  <c r="G41" i="2"/>
  <c r="H41" i="2" s="1"/>
  <c r="G40" i="2"/>
  <c r="H40" i="2" s="1"/>
  <c r="G33" i="2"/>
  <c r="H33" i="2" s="1"/>
  <c r="G34" i="2"/>
  <c r="H34" i="2" s="1"/>
  <c r="G70" i="2"/>
  <c r="H70" i="2" s="1"/>
  <c r="G32" i="2"/>
  <c r="H32" i="2" s="1"/>
  <c r="G28" i="2"/>
  <c r="H28" i="2" s="1"/>
  <c r="G24" i="2"/>
  <c r="H24" i="2" s="1"/>
  <c r="G39" i="2" l="1"/>
  <c r="H39" i="2" s="1"/>
  <c r="G35" i="2"/>
  <c r="H35" i="2" s="1"/>
  <c r="G36" i="2"/>
  <c r="H36" i="2" s="1"/>
  <c r="G17" i="2"/>
  <c r="H17" i="2" s="1"/>
  <c r="G15" i="2"/>
  <c r="H15" i="2" s="1"/>
  <c r="G10" i="2"/>
  <c r="H10" i="2" s="1"/>
</calcChain>
</file>

<file path=xl/sharedStrings.xml><?xml version="1.0" encoding="utf-8"?>
<sst xmlns="http://schemas.openxmlformats.org/spreadsheetml/2006/main" count="366" uniqueCount="151">
  <si>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</si>
  <si>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</si>
  <si>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</si>
  <si>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</si>
  <si>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</si>
  <si>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</si>
  <si>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</si>
  <si>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</si>
  <si>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</si>
  <si>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на складе Заказчика 
(кол-во)</t>
  </si>
  <si>
    <t>Сроки поставки (число/месяц/год)</t>
  </si>
  <si>
    <t>Заказчиком (кол-во)</t>
  </si>
  <si>
    <t>Подрядчиком (кол-во)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</si>
  <si>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</si>
  <si>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</si>
  <si>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</si>
  <si>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</si>
  <si>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</si>
  <si>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</si>
  <si>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</si>
  <si>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</si>
  <si>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</si>
  <si>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</si>
  <si>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</si>
  <si>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</si>
  <si>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кг</t>
  </si>
  <si>
    <t>м2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</si>
  <si>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</si>
  <si>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</si>
  <si>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</si>
  <si>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</si>
  <si>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</si>
  <si>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 xml:space="preserve">Генеральный директор  </t>
  </si>
  <si>
    <t>АО «Белкамнефть»</t>
  </si>
  <si>
    <t>им. А.А. Волкова.</t>
  </si>
  <si>
    <t>_______________ Д.В. Арсибеков</t>
  </si>
  <si>
    <t>шт</t>
  </si>
  <si>
    <t>Грунтовка Церезит СТ-16</t>
  </si>
  <si>
    <t>Шпаклевка латексная ТЕКС профи</t>
  </si>
  <si>
    <t>Грунтовка глубокого проникновения</t>
  </si>
  <si>
    <t>м</t>
  </si>
  <si>
    <t>л</t>
  </si>
  <si>
    <t>Административно-бытовой корпус. Литер А. КР1, КР2, 1 этажное, инв. №2510022007, УР, д. Хохряки, ул. Трактовая, 10г. (Столовая)"</t>
  </si>
  <si>
    <t>Полы</t>
  </si>
  <si>
    <t xml:space="preserve">Лента демпферная </t>
  </si>
  <si>
    <t>м3</t>
  </si>
  <si>
    <t>Керамический гранит 20х80 Фрегат темно-коричневый обрезной SG701590R</t>
  </si>
  <si>
    <t>Керамический гранит 20х80 Фрегат бежевый обрезной SG701390R</t>
  </si>
  <si>
    <t>Клей для плитки/керамогранита</t>
  </si>
  <si>
    <t xml:space="preserve">Стены </t>
  </si>
  <si>
    <t>Гипсокартон влагостойкий 12.5 мм 2,5х1,2</t>
  </si>
  <si>
    <t>Лист гипсокартонный - ГКЛ 12.5 мм, 2,5х1,2</t>
  </si>
  <si>
    <t>Саморезы 3.2*25 для гипсокартона</t>
  </si>
  <si>
    <t>Лента армирующая</t>
  </si>
  <si>
    <t>Дюбель-гвозди 6/40</t>
  </si>
  <si>
    <t>Лента уплотнительная</t>
  </si>
  <si>
    <t>т</t>
  </si>
  <si>
    <t>Арматура ф8 мм</t>
  </si>
  <si>
    <t>Труба 40х40х2 мм</t>
  </si>
  <si>
    <t>Лист OSB3</t>
  </si>
  <si>
    <t>Полоса стальная 50х4 мм</t>
  </si>
  <si>
    <t>Грунтовка ГФ 021</t>
  </si>
  <si>
    <t>Рейка деревянная 10х10 мм, L=1200 мм</t>
  </si>
  <si>
    <t>Жидкие гвозди 300 мл</t>
  </si>
  <si>
    <t xml:space="preserve">Пена монтажная </t>
  </si>
  <si>
    <t>Гладкая ДГ 2000*800 Орех Эко</t>
  </si>
  <si>
    <t>Короб телескоп 31*75*2150, Орех Эко</t>
  </si>
  <si>
    <t>Наличник телеском 10*80*2150 Орех эко</t>
  </si>
  <si>
    <t>Защелка межкомнатная Р45-8 СР хром с пласт. Язычком</t>
  </si>
  <si>
    <t>Петли накладные 200-2В 100х75х2,5 PN мат. Никель</t>
  </si>
  <si>
    <t>Евро 20 А Extra п/мат 0,9 л. краска для влажных помещений Tikkurila</t>
  </si>
  <si>
    <t>комп</t>
  </si>
  <si>
    <t>Карниз 1.50.117</t>
  </si>
  <si>
    <t>Панель стеновая XPS СП 05/2,6 (6 шт) отгр. Кратно 2 шт.</t>
  </si>
  <si>
    <t>Панель "Небула" / 500*500*25 мм/гипс</t>
  </si>
  <si>
    <t>Фитостены (озеленение мхом ягель). Материал и монтаж</t>
  </si>
  <si>
    <t>Зеркала 2,5х1,6 - 2 шт., 1,5х1,2 - 1 шт., 1,2х1,2 - 1 шт., 0,95х0,55 - 3 шт. Материал и монтаж</t>
  </si>
  <si>
    <t>Занавес 6700х800. Материал и монтаж</t>
  </si>
  <si>
    <t>Гранит Стил грей литер 2700х430х30 мм (плита, распиловка, снятие и полировка фаски, сверление 6 отверстий)</t>
  </si>
  <si>
    <t>Смеситель для раковины Cersanit Geo высокий, сливной гарнитур, 63043 хром</t>
  </si>
  <si>
    <t>AlcaPlast, Гибкое соединение 5/4"x d32/40 мм, А750</t>
  </si>
  <si>
    <t>Молдинг 1.51.363 гибкий/70*13*2000 мм/ полиуретан / Россия</t>
  </si>
  <si>
    <t>Герметик силиконовый 280 мл</t>
  </si>
  <si>
    <t>Клей гипсовый монтажный</t>
  </si>
  <si>
    <t>Клей монтажный</t>
  </si>
  <si>
    <t xml:space="preserve">Раковина Best Slim 40 см Россия </t>
  </si>
  <si>
    <t>Лист 10 мм (пластина 300х300х10 4 шт.; 400х400х10 2 шт.)</t>
  </si>
  <si>
    <t>Труба 100х100х4</t>
  </si>
  <si>
    <t>Лист МДФ 1400х2070х12 мм</t>
  </si>
  <si>
    <t>Коронка по дереву 30 мм</t>
  </si>
  <si>
    <t>Брус 40х40</t>
  </si>
  <si>
    <t>Антисептик Пирилакс</t>
  </si>
  <si>
    <t>Саморезы желтые 5х60</t>
  </si>
  <si>
    <t>Сталь угловая равнополочная 75х5</t>
  </si>
  <si>
    <t>Сети</t>
  </si>
  <si>
    <t>Труба полипропиленовая ф20 мм 2000 мм</t>
  </si>
  <si>
    <t>Муфта ф20 мм полипропилен</t>
  </si>
  <si>
    <t>Тройник Ø 50x50/45° полипропилен</t>
  </si>
  <si>
    <t>Заглушка Ø 50 полипропилен</t>
  </si>
  <si>
    <t>Хомут ø 50 полипропилен</t>
  </si>
  <si>
    <t>Отвод ø 50х45° полипропилен</t>
  </si>
  <si>
    <t>Труба канализационная ф50 1000 мм полипропилен</t>
  </si>
  <si>
    <t>Труба канализационная ф50 500 мм полипропилен</t>
  </si>
  <si>
    <t>Крепеж для полипропиленовой трубы, 25 мм</t>
  </si>
  <si>
    <t>Тройник ⌀20 x 20 x 20 мм полипропилен</t>
  </si>
  <si>
    <t>Крепеж двойной, для полипропиленовой трубы, 20 мм</t>
  </si>
  <si>
    <t>Угол 90° ⌀20 мм полипропилен</t>
  </si>
  <si>
    <t>Муфта комбинированная 20 мм x 1/2" наружная резьба</t>
  </si>
  <si>
    <t>Кран шаровый Ø20 мм стандартный проход, полипропилен</t>
  </si>
  <si>
    <t>Труба ПВХ гофрированная легкая с протяжкой, диам. 20, 91920, ДКС</t>
  </si>
  <si>
    <t xml:space="preserve">Прокладка кабеля ВВГнг-LS-0,66 3Х2,5ММ2 с медными жилами в ПВХ изоляции (пониженной пожароопасности), в ПВХ оболочке (пониженной пожароопасности)  </t>
  </si>
  <si>
    <t>Прокладка кабеля ВВГНГ-FRLS 3Х1,5</t>
  </si>
  <si>
    <t>Дюбель-хомут IEK Home D5-10 мм для круглого кабеля</t>
  </si>
  <si>
    <t xml:space="preserve">Держатель с защелкой и дюбелем диам. 20 </t>
  </si>
  <si>
    <t xml:space="preserve">Коробка подрозеточная для сплошных стен, 2 мод., Avanti, 59301, ДКС </t>
  </si>
  <si>
    <t>Коробка ответвительная круглая, 4 ввода D80x40мм IP44, 53600, ДКС</t>
  </si>
  <si>
    <t>Потолок</t>
  </si>
  <si>
    <t>Потолок натяжной белый матовый (материал и работа)</t>
  </si>
  <si>
    <t>Профиль направляющий ПН 27/28 0,6 мм
длина профиля 3 погонных метра</t>
  </si>
  <si>
    <t xml:space="preserve">Профиль потолочный ПП 60/27 0,6 мм
длина профиля 3 погонных метра  </t>
  </si>
  <si>
    <t xml:space="preserve">Профиль стоечный ПС 50/40 0,6 мм
длина профиля 3 погонных метра  </t>
  </si>
  <si>
    <t>Подвес прямой</t>
  </si>
  <si>
    <t>Соединитель одноуровневый "краб"</t>
  </si>
  <si>
    <t>Подвесной светильник ST Luce ST602.543.120</t>
  </si>
  <si>
    <t>Подвесной светильник ST Luce ST602.543.96</t>
  </si>
  <si>
    <t>Встраиваемый светодиодный светильник AL500 Feron 28967</t>
  </si>
  <si>
    <t>Встраиваемый светодиодный светильник AL500 Feron 28500</t>
  </si>
  <si>
    <t>Светодиодный спот AL520 Feron 32463</t>
  </si>
  <si>
    <t>Светодиодный спот AL520 Feron 32461</t>
  </si>
  <si>
    <t>май-июнь 2023</t>
  </si>
  <si>
    <t>Приложение 4 (тендер 2023 г.)</t>
  </si>
  <si>
    <t>ь</t>
  </si>
  <si>
    <t>Ручка REX TL SN/CP3 мат никель/хром</t>
  </si>
  <si>
    <t>Песок крупнозернистый</t>
  </si>
  <si>
    <t xml:space="preserve">Фиброволокно армирующее для растворов </t>
  </si>
  <si>
    <t>Клей усиленный для плитки/керамогранита</t>
  </si>
  <si>
    <t>Профиль направляющий ПН 0.6 мм 50х40х3000 мм</t>
  </si>
  <si>
    <t>Плита минераловатная Технониколь РОКЛАЙТ 50 мм</t>
  </si>
  <si>
    <t>Эмаль ПФ 115 RAL 7035 светло-серая</t>
  </si>
  <si>
    <t>Двойная встроенная электророзетка (220В), цвет темно-серый</t>
  </si>
  <si>
    <t>Одинарная встроенная электророзетка (220В), цвет темно-серый</t>
  </si>
  <si>
    <t>Блок электророзеток на 4 поста - 2 силовые розетки на 220В, интернет-розетка RJ-45, ТВ-розетка, цвет темно-серый</t>
  </si>
  <si>
    <t>Шестиклавишный проходной электровыключатель, цвет темно-серый</t>
  </si>
  <si>
    <t>Краска ЕВРО 7   белая матовая</t>
  </si>
  <si>
    <t xml:space="preserve">Пигментная паста Avantin Tikkurila </t>
  </si>
  <si>
    <t>Цемент М400</t>
  </si>
  <si>
    <t>Колер RAL 1018 цинково-желтый (для краски Евро)</t>
  </si>
  <si>
    <t>Луя EXTRA 7 мат А 2,7 л. краска экстра-стойкая Tikkurila (цвет J428)</t>
  </si>
  <si>
    <t>Луя 7 мат С 2,7л. Краска Tikkurila (цвет N318)</t>
  </si>
  <si>
    <t>Краска ЕВРО 7  белая матовая RAL 9016</t>
  </si>
  <si>
    <t xml:space="preserve">Ведомость поставки материалов/оборудования Лот1084.3.М     на  выполнение  работ по
капитальному ремонту объекта  "Административно-бытовой корпус. Литер А. КР1, КР2, 1 этажное, инв. №2510022007, УР, д. Хохряки, ул. Трактовая, 10г. (столовая)".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</si>
</sst>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Arial"/>
      <family val="2"/>
      <charset val="1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72">
    <xf numFmtId="0" fontId="0" fillId="0" borderId="0" xfId="0"/>
    <xf numFmtId="0" fontId="4" fillId="0" borderId="0" xfId="0" applyFont="1" applyFill="1"/>
    <xf numFmtId="0" fontId="3" fillId="0" borderId="0" xfId="0" applyFont="1" applyFill="1"/>
    <xf numFmtId="0" fontId="4" fillId="0" borderId="1" xfId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/>
    <xf numFmtId="0" fontId="4" fillId="0" borderId="1" xfId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Border="1"/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1" xfId="1" applyFont="1" applyBorder="1" applyAlignment="1">
      <alignment horizontal="left" vertical="top" wrapText="1" shrinkToFit="1"/>
    </xf>
    <xf numFmtId="0" fontId="4" fillId="2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 vertical="top" wrapText="1" shrinkToFit="1"/>
    </xf>
    <xf numFmtId="0" fontId="9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top"/>
    </xf>
    <xf numFmtId="1" fontId="4" fillId="0" borderId="0" xfId="0" applyNumberFormat="1" applyFont="1" applyFill="1"/>
    <xf numFmtId="1" fontId="4" fillId="0" borderId="1" xfId="0" applyNumberFormat="1" applyFont="1" applyFill="1" applyBorder="1" applyAlignment="1">
      <alignment horizontal="center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Alignment="1">
      <alignment horizontal="left" vertical="center" wrapText="1" shrinkToFit="1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D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7BC6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V135"/>
  <sheetViews>
    <sheetView tabSelected="1" view="pageBreakPreview" topLeftCell="A52" zoomScale="85" zoomScaleNormal="85" zoomScaleSheetLayoutView="85" workbookViewId="0">
      <selection activeCell="E76" sqref="E76"/>
    </sheetView>
  </sheetViews>
  <sheetFormatPr defaultColWidth="9.140625" defaultRowHeight="15.75" x14ac:dyDescent="0.2"/>
  <cols>
    <col min="1" max="1" width="6" style="59" customWidth="1"/>
    <col min="2" max="2" width="60.140625" style="38" customWidth="1"/>
    <col min="3" max="3" width="10.28515625" style="13" customWidth="1"/>
    <col min="4" max="4" width="15.5703125" style="13" customWidth="1"/>
    <col min="5" max="5" width="13.5703125" style="20" customWidth="1"/>
    <col min="6" max="6" width="14.5703125" style="13" customWidth="1"/>
    <col min="7" max="7" width="11.140625" style="21" customWidth="1"/>
    <col min="8" max="8" width="14.7109375" style="13" customWidth="1"/>
    <col min="9" max="9" width="11.42578125" style="13" customWidth="1"/>
    <col min="10" max="10" width="13.42578125" style="14" customWidth="1"/>
    <col min="11" max="11" width="13.5703125" style="14" customWidth="1"/>
    <col min="12" max="12" width="19.140625" style="14" customWidth="1"/>
    <col min="13" max="13" width="13.42578125" style="2" customWidth="1"/>
    <col min="14" max="1010" width="9.140625" style="2"/>
    <col min="1011" max="16384" width="9.140625" style="28"/>
  </cols>
  <sheetData>
    <row r="1" spans="1:12" x14ac:dyDescent="0.25">
      <c r="A1" s="55"/>
      <c r="J1" s="60" t="s">
        <v>130</v>
      </c>
      <c r="K1" s="60"/>
      <c r="L1" s="60"/>
    </row>
    <row r="2" spans="1:12" ht="7.5" customHeight="1" x14ac:dyDescent="0.25">
      <c r="A2" s="55"/>
    </row>
    <row r="3" spans="1:12" ht="36.75" customHeight="1" x14ac:dyDescent="0.2">
      <c r="A3" s="61" t="s">
        <v>150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2" ht="12" customHeight="1" x14ac:dyDescent="0.25">
      <c r="A4" s="55"/>
    </row>
    <row r="5" spans="1:12" s="22" customFormat="1" ht="48.75" customHeight="1" x14ac:dyDescent="0.2">
      <c r="A5" s="62" t="s">
        <v>0</v>
      </c>
      <c r="B5" s="63" t="s">
        <v>1</v>
      </c>
      <c r="C5" s="64" t="s">
        <v>2</v>
      </c>
      <c r="D5" s="64" t="s">
        <v>3</v>
      </c>
      <c r="E5" s="65" t="s">
        <v>4</v>
      </c>
      <c r="F5" s="64" t="s">
        <v>5</v>
      </c>
      <c r="G5" s="66" t="s">
        <v>6</v>
      </c>
      <c r="H5" s="64" t="s">
        <v>7</v>
      </c>
      <c r="I5" s="64" t="s">
        <v>8</v>
      </c>
      <c r="J5" s="64"/>
      <c r="K5" s="64" t="s">
        <v>9</v>
      </c>
      <c r="L5" s="64" t="s">
        <v>10</v>
      </c>
    </row>
    <row r="6" spans="1:12" s="22" customFormat="1" ht="43.5" customHeight="1" x14ac:dyDescent="0.2">
      <c r="A6" s="62"/>
      <c r="B6" s="63"/>
      <c r="C6" s="64"/>
      <c r="D6" s="64"/>
      <c r="E6" s="65"/>
      <c r="F6" s="64"/>
      <c r="G6" s="66"/>
      <c r="H6" s="64"/>
      <c r="I6" s="35" t="s">
        <v>11</v>
      </c>
      <c r="J6" s="35" t="s">
        <v>12</v>
      </c>
      <c r="K6" s="64"/>
      <c r="L6" s="64"/>
    </row>
    <row r="7" spans="1:12" s="23" customFormat="1" x14ac:dyDescent="0.2">
      <c r="A7" s="56" t="s">
        <v>13</v>
      </c>
      <c r="B7" s="17" t="s">
        <v>14</v>
      </c>
      <c r="C7" s="17" t="s">
        <v>15</v>
      </c>
      <c r="D7" s="17" t="s">
        <v>16</v>
      </c>
      <c r="E7" s="16" t="s">
        <v>17</v>
      </c>
      <c r="F7" s="17" t="s">
        <v>18</v>
      </c>
      <c r="G7" s="36" t="s">
        <v>19</v>
      </c>
      <c r="H7" s="17" t="s">
        <v>20</v>
      </c>
      <c r="I7" s="17" t="s">
        <v>21</v>
      </c>
      <c r="J7" s="17" t="s">
        <v>22</v>
      </c>
      <c r="K7" s="17" t="s">
        <v>23</v>
      </c>
      <c r="L7" s="17" t="s">
        <v>24</v>
      </c>
    </row>
    <row r="8" spans="1:12" s="23" customFormat="1" ht="47.25" customHeight="1" x14ac:dyDescent="0.2">
      <c r="A8" s="56">
        <v>1</v>
      </c>
      <c r="B8" s="52" t="s">
        <v>42</v>
      </c>
      <c r="C8" s="24"/>
      <c r="D8" s="15"/>
      <c r="E8" s="16"/>
      <c r="F8" s="16"/>
      <c r="G8" s="19"/>
      <c r="H8" s="16"/>
      <c r="I8" s="16"/>
      <c r="J8" s="16"/>
      <c r="K8" s="16"/>
      <c r="L8" s="17"/>
    </row>
    <row r="9" spans="1:12" s="23" customFormat="1" ht="27.75" customHeight="1" x14ac:dyDescent="0.2">
      <c r="A9" s="56">
        <f>A8+1</f>
        <v>2</v>
      </c>
      <c r="B9" s="35" t="s">
        <v>43</v>
      </c>
      <c r="C9" s="24"/>
      <c r="D9" s="15"/>
      <c r="E9" s="16"/>
      <c r="F9" s="16"/>
      <c r="G9" s="19"/>
      <c r="H9" s="16"/>
      <c r="I9" s="16"/>
      <c r="J9" s="16"/>
      <c r="K9" s="16"/>
      <c r="L9" s="17"/>
    </row>
    <row r="10" spans="1:12" s="23" customFormat="1" ht="15.75" customHeight="1" x14ac:dyDescent="0.2">
      <c r="A10" s="56">
        <f t="shared" ref="A10:A73" si="0">A9+1</f>
        <v>3</v>
      </c>
      <c r="B10" s="40" t="s">
        <v>37</v>
      </c>
      <c r="C10" s="24" t="s">
        <v>41</v>
      </c>
      <c r="D10" s="15">
        <f>E10</f>
        <v>215</v>
      </c>
      <c r="E10" s="16">
        <v>215</v>
      </c>
      <c r="F10" s="16">
        <f>E10*1.2</f>
        <v>258</v>
      </c>
      <c r="G10" s="19">
        <f>18.6*2</f>
        <v>37.200000000000003</v>
      </c>
      <c r="H10" s="16">
        <f>G10*F10</f>
        <v>9597.6</v>
      </c>
      <c r="I10" s="19">
        <f>18.6*2</f>
        <v>37.200000000000003</v>
      </c>
      <c r="J10" s="19"/>
      <c r="K10" s="16"/>
      <c r="L10" s="17" t="s">
        <v>129</v>
      </c>
    </row>
    <row r="11" spans="1:12" s="23" customFormat="1" ht="15.75" customHeight="1" x14ac:dyDescent="0.2">
      <c r="A11" s="56">
        <f t="shared" si="0"/>
        <v>4</v>
      </c>
      <c r="B11" s="3" t="s">
        <v>44</v>
      </c>
      <c r="C11" s="24" t="s">
        <v>40</v>
      </c>
      <c r="D11" s="15">
        <f t="shared" ref="D11:D74" si="1">E11</f>
        <v>18</v>
      </c>
      <c r="E11" s="16">
        <v>18</v>
      </c>
      <c r="F11" s="16">
        <f t="shared" ref="F11:F74" si="2">E11*1.2</f>
        <v>21.599999999999998</v>
      </c>
      <c r="G11" s="24">
        <v>54</v>
      </c>
      <c r="H11" s="16">
        <f t="shared" ref="H11:H74" si="3">G11*F11</f>
        <v>1166.3999999999999</v>
      </c>
      <c r="I11" s="16"/>
      <c r="J11" s="24">
        <v>54</v>
      </c>
      <c r="K11" s="16"/>
      <c r="L11" s="17" t="s">
        <v>129</v>
      </c>
    </row>
    <row r="12" spans="1:12" s="23" customFormat="1" ht="15.75" customHeight="1" x14ac:dyDescent="0.2">
      <c r="A12" s="56">
        <f t="shared" si="0"/>
        <v>5</v>
      </c>
      <c r="B12" s="3" t="s">
        <v>145</v>
      </c>
      <c r="C12" s="24" t="s">
        <v>56</v>
      </c>
      <c r="D12" s="15">
        <f t="shared" si="1"/>
        <v>9200</v>
      </c>
      <c r="E12" s="16">
        <v>9200</v>
      </c>
      <c r="F12" s="16">
        <f t="shared" si="2"/>
        <v>11040</v>
      </c>
      <c r="G12" s="24">
        <v>1.86</v>
      </c>
      <c r="H12" s="16">
        <f t="shared" si="3"/>
        <v>20534.400000000001</v>
      </c>
      <c r="I12" s="24">
        <v>1.86</v>
      </c>
      <c r="J12" s="24"/>
      <c r="K12" s="24">
        <v>1.86</v>
      </c>
      <c r="L12" s="17" t="s">
        <v>129</v>
      </c>
    </row>
    <row r="13" spans="1:12" s="23" customFormat="1" ht="15.75" customHeight="1" x14ac:dyDescent="0.2">
      <c r="A13" s="56">
        <f t="shared" si="0"/>
        <v>6</v>
      </c>
      <c r="B13" s="3" t="s">
        <v>133</v>
      </c>
      <c r="C13" s="24" t="s">
        <v>56</v>
      </c>
      <c r="D13" s="15">
        <f t="shared" si="1"/>
        <v>14500</v>
      </c>
      <c r="E13" s="16">
        <v>14500</v>
      </c>
      <c r="F13" s="16">
        <f t="shared" si="2"/>
        <v>17400</v>
      </c>
      <c r="G13" s="24">
        <v>12.8</v>
      </c>
      <c r="H13" s="16">
        <f t="shared" si="3"/>
        <v>222720</v>
      </c>
      <c r="I13" s="24">
        <v>12.8</v>
      </c>
      <c r="J13" s="24"/>
      <c r="K13" s="16"/>
      <c r="L13" s="17" t="s">
        <v>129</v>
      </c>
    </row>
    <row r="14" spans="1:12" s="23" customFormat="1" ht="15.75" customHeight="1" x14ac:dyDescent="0.2">
      <c r="A14" s="56">
        <f t="shared" si="0"/>
        <v>7</v>
      </c>
      <c r="B14" s="3" t="s">
        <v>134</v>
      </c>
      <c r="C14" s="24" t="s">
        <v>25</v>
      </c>
      <c r="D14" s="15">
        <f t="shared" si="1"/>
        <v>800</v>
      </c>
      <c r="E14" s="16">
        <v>800</v>
      </c>
      <c r="F14" s="16">
        <f t="shared" si="2"/>
        <v>960</v>
      </c>
      <c r="G14" s="19">
        <v>5</v>
      </c>
      <c r="H14" s="16">
        <f t="shared" si="3"/>
        <v>4800</v>
      </c>
      <c r="I14" s="16"/>
      <c r="J14" s="19">
        <v>5</v>
      </c>
      <c r="K14" s="16"/>
      <c r="L14" s="17" t="s">
        <v>129</v>
      </c>
    </row>
    <row r="15" spans="1:12" s="23" customFormat="1" ht="31.5" x14ac:dyDescent="0.2">
      <c r="A15" s="56">
        <f t="shared" si="0"/>
        <v>8</v>
      </c>
      <c r="B15" s="3" t="s">
        <v>46</v>
      </c>
      <c r="C15" s="24" t="s">
        <v>26</v>
      </c>
      <c r="D15" s="15">
        <f t="shared" si="1"/>
        <v>2000</v>
      </c>
      <c r="E15" s="16">
        <v>2000</v>
      </c>
      <c r="F15" s="16">
        <f t="shared" si="2"/>
        <v>2400</v>
      </c>
      <c r="G15" s="19">
        <f>124-70.4</f>
        <v>53.599999999999994</v>
      </c>
      <c r="H15" s="16">
        <f t="shared" si="3"/>
        <v>128639.99999999999</v>
      </c>
      <c r="I15" s="19">
        <f>124-70.4</f>
        <v>53.599999999999994</v>
      </c>
      <c r="J15" s="19"/>
      <c r="K15" s="16"/>
      <c r="L15" s="17" t="s">
        <v>129</v>
      </c>
    </row>
    <row r="16" spans="1:12" s="23" customFormat="1" ht="31.5" x14ac:dyDescent="0.2">
      <c r="A16" s="56">
        <f t="shared" si="0"/>
        <v>9</v>
      </c>
      <c r="B16" s="3" t="s">
        <v>47</v>
      </c>
      <c r="C16" s="24" t="s">
        <v>26</v>
      </c>
      <c r="D16" s="15">
        <f t="shared" si="1"/>
        <v>2000</v>
      </c>
      <c r="E16" s="16">
        <v>2000</v>
      </c>
      <c r="F16" s="16">
        <f t="shared" si="2"/>
        <v>2400</v>
      </c>
      <c r="G16" s="19">
        <v>70.400000000000006</v>
      </c>
      <c r="H16" s="16">
        <f t="shared" si="3"/>
        <v>168960</v>
      </c>
      <c r="I16" s="19">
        <v>70.400000000000006</v>
      </c>
      <c r="J16" s="19"/>
      <c r="K16" s="16"/>
      <c r="L16" s="17" t="s">
        <v>129</v>
      </c>
    </row>
    <row r="17" spans="1:12" s="23" customFormat="1" ht="21.75" customHeight="1" x14ac:dyDescent="0.2">
      <c r="A17" s="56">
        <f t="shared" si="0"/>
        <v>10</v>
      </c>
      <c r="B17" s="3" t="s">
        <v>135</v>
      </c>
      <c r="C17" s="24" t="s">
        <v>25</v>
      </c>
      <c r="D17" s="15">
        <f t="shared" si="1"/>
        <v>30</v>
      </c>
      <c r="E17" s="16">
        <v>30</v>
      </c>
      <c r="F17" s="16">
        <f t="shared" si="2"/>
        <v>36</v>
      </c>
      <c r="G17" s="19">
        <f>124*2.5</f>
        <v>310</v>
      </c>
      <c r="H17" s="16">
        <f t="shared" si="3"/>
        <v>11160</v>
      </c>
      <c r="I17" s="19">
        <f>124*2.5</f>
        <v>310</v>
      </c>
      <c r="J17" s="19"/>
      <c r="K17" s="16"/>
      <c r="L17" s="17" t="s">
        <v>129</v>
      </c>
    </row>
    <row r="18" spans="1:12" s="23" customFormat="1" ht="15.75" customHeight="1" x14ac:dyDescent="0.2">
      <c r="A18" s="56">
        <f t="shared" si="0"/>
        <v>11</v>
      </c>
      <c r="B18" s="42" t="s">
        <v>49</v>
      </c>
      <c r="C18" s="24"/>
      <c r="D18" s="15">
        <f t="shared" si="1"/>
        <v>0</v>
      </c>
      <c r="E18" s="16">
        <v>0</v>
      </c>
      <c r="F18" s="16">
        <f t="shared" si="2"/>
        <v>0</v>
      </c>
      <c r="G18" s="19"/>
      <c r="H18" s="16">
        <f t="shared" si="3"/>
        <v>0</v>
      </c>
      <c r="I18" s="16"/>
      <c r="J18" s="19"/>
      <c r="K18" s="16"/>
      <c r="L18" s="17"/>
    </row>
    <row r="19" spans="1:12" s="23" customFormat="1" ht="15.75" customHeight="1" x14ac:dyDescent="0.2">
      <c r="A19" s="56">
        <f t="shared" si="0"/>
        <v>12</v>
      </c>
      <c r="B19" s="40" t="s">
        <v>39</v>
      </c>
      <c r="C19" s="24" t="s">
        <v>41</v>
      </c>
      <c r="D19" s="15">
        <f t="shared" si="1"/>
        <v>40</v>
      </c>
      <c r="E19" s="16">
        <v>40</v>
      </c>
      <c r="F19" s="16">
        <f t="shared" si="2"/>
        <v>48</v>
      </c>
      <c r="G19" s="19">
        <f>0.153*3.4*2+0.15*74+0.15*2.3+0.15*127.3+0.15*75+8*0.15+2.3*0.15</f>
        <v>44.375399999999999</v>
      </c>
      <c r="H19" s="16">
        <f t="shared" si="3"/>
        <v>2130.0191999999997</v>
      </c>
      <c r="I19" s="19">
        <f>0.153*3.4*2+0.15*74+0.15*2.3+0.15*127.3+0.15*75+8*0.15+2.3*0.15</f>
        <v>44.375399999999999</v>
      </c>
      <c r="J19" s="19"/>
      <c r="K19" s="16"/>
      <c r="L19" s="17" t="s">
        <v>129</v>
      </c>
    </row>
    <row r="20" spans="1:12" s="23" customFormat="1" ht="17.25" customHeight="1" x14ac:dyDescent="0.2">
      <c r="A20" s="56">
        <f t="shared" si="0"/>
        <v>13</v>
      </c>
      <c r="B20" s="3" t="s">
        <v>38</v>
      </c>
      <c r="C20" s="24" t="s">
        <v>25</v>
      </c>
      <c r="D20" s="15">
        <f t="shared" si="1"/>
        <v>83</v>
      </c>
      <c r="E20" s="16">
        <v>83</v>
      </c>
      <c r="F20" s="16">
        <f t="shared" si="2"/>
        <v>99.6</v>
      </c>
      <c r="G20" s="19">
        <f>3.4/2+74/2+2.3/2+59.6/2+75/2+4+2.3/2</f>
        <v>112.30000000000001</v>
      </c>
      <c r="H20" s="16">
        <f t="shared" si="3"/>
        <v>11185.08</v>
      </c>
      <c r="I20" s="19">
        <f>3.4/2+74/2+2.3/2+59.6/2+75/2+4+2.3/2</f>
        <v>112.30000000000001</v>
      </c>
      <c r="J20" s="19"/>
      <c r="K20" s="16"/>
      <c r="L20" s="17" t="s">
        <v>129</v>
      </c>
    </row>
    <row r="21" spans="1:12" s="23" customFormat="1" ht="15.75" customHeight="1" x14ac:dyDescent="0.2">
      <c r="A21" s="56">
        <f t="shared" si="0"/>
        <v>14</v>
      </c>
      <c r="B21" s="3" t="s">
        <v>143</v>
      </c>
      <c r="C21" s="24" t="s">
        <v>41</v>
      </c>
      <c r="D21" s="15">
        <f t="shared" si="1"/>
        <v>510</v>
      </c>
      <c r="E21" s="16">
        <v>510</v>
      </c>
      <c r="F21" s="16">
        <f t="shared" si="2"/>
        <v>612</v>
      </c>
      <c r="G21" s="19">
        <f>(0.34+7.4+0.23+7.5+1+1)*2</f>
        <v>34.94</v>
      </c>
      <c r="H21" s="16">
        <f t="shared" si="3"/>
        <v>21383.279999999999</v>
      </c>
      <c r="I21" s="19"/>
      <c r="J21" s="19">
        <f>(0.34+7.4+0.23+7.5+1+1)*2</f>
        <v>34.94</v>
      </c>
      <c r="K21" s="16"/>
      <c r="L21" s="17" t="s">
        <v>129</v>
      </c>
    </row>
    <row r="22" spans="1:12" s="23" customFormat="1" ht="15.75" customHeight="1" x14ac:dyDescent="0.2">
      <c r="A22" s="56">
        <f t="shared" si="0"/>
        <v>15</v>
      </c>
      <c r="B22" s="3" t="s">
        <v>146</v>
      </c>
      <c r="C22" s="24" t="s">
        <v>25</v>
      </c>
      <c r="D22" s="15">
        <f t="shared" si="1"/>
        <v>430</v>
      </c>
      <c r="E22" s="16">
        <v>430</v>
      </c>
      <c r="F22" s="16">
        <f t="shared" si="2"/>
        <v>516</v>
      </c>
      <c r="G22" s="19">
        <v>4</v>
      </c>
      <c r="H22" s="16">
        <f t="shared" si="3"/>
        <v>2064</v>
      </c>
      <c r="I22" s="19"/>
      <c r="J22" s="19">
        <v>4</v>
      </c>
      <c r="K22" s="16"/>
      <c r="L22" s="17"/>
    </row>
    <row r="23" spans="1:12" s="23" customFormat="1" ht="15.75" customHeight="1" x14ac:dyDescent="0.2">
      <c r="A23" s="56">
        <f t="shared" si="0"/>
        <v>16</v>
      </c>
      <c r="B23" s="3" t="s">
        <v>50</v>
      </c>
      <c r="C23" s="24" t="s">
        <v>36</v>
      </c>
      <c r="D23" s="15">
        <f t="shared" si="1"/>
        <v>400</v>
      </c>
      <c r="E23" s="16">
        <v>400</v>
      </c>
      <c r="F23" s="16">
        <f t="shared" si="2"/>
        <v>480</v>
      </c>
      <c r="G23" s="19">
        <v>2</v>
      </c>
      <c r="H23" s="16">
        <f t="shared" si="3"/>
        <v>960</v>
      </c>
      <c r="I23" s="19">
        <v>2</v>
      </c>
      <c r="J23" s="19"/>
      <c r="K23" s="16"/>
      <c r="L23" s="17" t="s">
        <v>129</v>
      </c>
    </row>
    <row r="24" spans="1:12" s="23" customFormat="1" x14ac:dyDescent="0.2">
      <c r="A24" s="56">
        <f t="shared" si="0"/>
        <v>17</v>
      </c>
      <c r="B24" s="43" t="s">
        <v>51</v>
      </c>
      <c r="C24" s="24" t="s">
        <v>36</v>
      </c>
      <c r="D24" s="15">
        <f t="shared" si="1"/>
        <v>400</v>
      </c>
      <c r="E24" s="16">
        <v>400</v>
      </c>
      <c r="F24" s="16">
        <f t="shared" si="2"/>
        <v>480</v>
      </c>
      <c r="G24" s="19">
        <f>28+25</f>
        <v>53</v>
      </c>
      <c r="H24" s="16">
        <f t="shared" si="3"/>
        <v>25440</v>
      </c>
      <c r="I24" s="19">
        <f>28+25</f>
        <v>53</v>
      </c>
      <c r="J24" s="19"/>
      <c r="K24" s="16"/>
      <c r="L24" s="17" t="s">
        <v>129</v>
      </c>
    </row>
    <row r="25" spans="1:12" s="23" customFormat="1" x14ac:dyDescent="0.2">
      <c r="A25" s="56">
        <f t="shared" si="0"/>
        <v>18</v>
      </c>
      <c r="B25" s="43" t="s">
        <v>136</v>
      </c>
      <c r="C25" s="24" t="s">
        <v>36</v>
      </c>
      <c r="D25" s="15">
        <f t="shared" si="1"/>
        <v>310</v>
      </c>
      <c r="E25" s="16">
        <v>310</v>
      </c>
      <c r="F25" s="16">
        <f t="shared" si="2"/>
        <v>372</v>
      </c>
      <c r="G25" s="19">
        <f>24+4</f>
        <v>28</v>
      </c>
      <c r="H25" s="16">
        <f t="shared" si="3"/>
        <v>10416</v>
      </c>
      <c r="I25" s="19">
        <f>24+4</f>
        <v>28</v>
      </c>
      <c r="J25" s="19"/>
      <c r="K25" s="16"/>
      <c r="L25" s="17" t="s">
        <v>129</v>
      </c>
    </row>
    <row r="26" spans="1:12" s="23" customFormat="1" ht="31.5" x14ac:dyDescent="0.2">
      <c r="A26" s="56">
        <f t="shared" si="0"/>
        <v>19</v>
      </c>
      <c r="B26" s="43" t="s">
        <v>120</v>
      </c>
      <c r="C26" s="24" t="s">
        <v>36</v>
      </c>
      <c r="D26" s="15">
        <f t="shared" si="1"/>
        <v>260</v>
      </c>
      <c r="E26" s="16">
        <v>260</v>
      </c>
      <c r="F26" s="16">
        <f t="shared" si="2"/>
        <v>312</v>
      </c>
      <c r="G26" s="19">
        <f>41+5</f>
        <v>46</v>
      </c>
      <c r="H26" s="16">
        <f t="shared" si="3"/>
        <v>14352</v>
      </c>
      <c r="I26" s="19">
        <f>41+5</f>
        <v>46</v>
      </c>
      <c r="J26" s="19"/>
      <c r="K26" s="16"/>
      <c r="L26" s="17" t="s">
        <v>129</v>
      </c>
    </row>
    <row r="27" spans="1:12" s="23" customFormat="1" ht="19.5" customHeight="1" x14ac:dyDescent="0.2">
      <c r="A27" s="56">
        <f t="shared" si="0"/>
        <v>20</v>
      </c>
      <c r="B27" s="43" t="s">
        <v>52</v>
      </c>
      <c r="C27" s="24" t="s">
        <v>36</v>
      </c>
      <c r="D27" s="15">
        <f t="shared" si="1"/>
        <v>0.5</v>
      </c>
      <c r="E27" s="16">
        <v>0.5</v>
      </c>
      <c r="F27" s="16">
        <f t="shared" si="2"/>
        <v>0.6</v>
      </c>
      <c r="G27" s="19">
        <v>1595</v>
      </c>
      <c r="H27" s="16">
        <f t="shared" si="3"/>
        <v>957</v>
      </c>
      <c r="I27" s="19">
        <v>1595</v>
      </c>
      <c r="J27" s="19"/>
      <c r="K27" s="16"/>
      <c r="L27" s="17" t="s">
        <v>129</v>
      </c>
    </row>
    <row r="28" spans="1:12" s="23" customFormat="1" ht="15.75" customHeight="1" x14ac:dyDescent="0.2">
      <c r="A28" s="56">
        <f t="shared" si="0"/>
        <v>21</v>
      </c>
      <c r="B28" s="43" t="s">
        <v>53</v>
      </c>
      <c r="C28" s="24" t="s">
        <v>40</v>
      </c>
      <c r="D28" s="15">
        <f t="shared" si="1"/>
        <v>33</v>
      </c>
      <c r="E28" s="16">
        <v>33</v>
      </c>
      <c r="F28" s="16">
        <f t="shared" si="2"/>
        <v>39.6</v>
      </c>
      <c r="G28" s="19">
        <f>70.1+6*2.6</f>
        <v>85.699999999999989</v>
      </c>
      <c r="H28" s="16">
        <f t="shared" si="3"/>
        <v>3393.72</v>
      </c>
      <c r="I28" s="16"/>
      <c r="J28" s="19">
        <f>70.1+6*2.6</f>
        <v>85.699999999999989</v>
      </c>
      <c r="K28" s="16"/>
      <c r="L28" s="17" t="s">
        <v>129</v>
      </c>
    </row>
    <row r="29" spans="1:12" s="23" customFormat="1" ht="15.75" customHeight="1" x14ac:dyDescent="0.2">
      <c r="A29" s="56">
        <f t="shared" si="0"/>
        <v>22</v>
      </c>
      <c r="B29" s="43" t="s">
        <v>54</v>
      </c>
      <c r="C29" s="24" t="s">
        <v>36</v>
      </c>
      <c r="D29" s="15">
        <f t="shared" si="1"/>
        <v>1</v>
      </c>
      <c r="E29" s="16">
        <v>1</v>
      </c>
      <c r="F29" s="16">
        <f t="shared" si="2"/>
        <v>1.2</v>
      </c>
      <c r="G29" s="19">
        <v>60</v>
      </c>
      <c r="H29" s="16">
        <f t="shared" si="3"/>
        <v>72</v>
      </c>
      <c r="I29" s="16"/>
      <c r="J29" s="19">
        <v>60</v>
      </c>
      <c r="K29" s="16"/>
      <c r="L29" s="17" t="s">
        <v>129</v>
      </c>
    </row>
    <row r="30" spans="1:12" s="23" customFormat="1" ht="15.75" customHeight="1" x14ac:dyDescent="0.2">
      <c r="A30" s="56">
        <f t="shared" si="0"/>
        <v>23</v>
      </c>
      <c r="B30" s="43" t="s">
        <v>55</v>
      </c>
      <c r="C30" s="24" t="s">
        <v>40</v>
      </c>
      <c r="D30" s="15">
        <f t="shared" si="1"/>
        <v>12</v>
      </c>
      <c r="E30" s="16">
        <v>12</v>
      </c>
      <c r="F30" s="16">
        <f t="shared" si="2"/>
        <v>14.399999999999999</v>
      </c>
      <c r="G30" s="19">
        <v>54.1</v>
      </c>
      <c r="H30" s="16">
        <f t="shared" si="3"/>
        <v>779.04</v>
      </c>
      <c r="I30" s="16"/>
      <c r="J30" s="19">
        <v>54.1</v>
      </c>
      <c r="K30" s="16"/>
      <c r="L30" s="17" t="s">
        <v>129</v>
      </c>
    </row>
    <row r="31" spans="1:12" s="23" customFormat="1" ht="15.75" customHeight="1" x14ac:dyDescent="0.2">
      <c r="A31" s="56">
        <f t="shared" si="0"/>
        <v>24</v>
      </c>
      <c r="B31" s="43" t="s">
        <v>137</v>
      </c>
      <c r="C31" s="24" t="s">
        <v>26</v>
      </c>
      <c r="D31" s="15">
        <f t="shared" si="1"/>
        <v>170</v>
      </c>
      <c r="E31" s="16">
        <v>170</v>
      </c>
      <c r="F31" s="16">
        <f t="shared" si="2"/>
        <v>204</v>
      </c>
      <c r="G31" s="19">
        <v>32.200000000000003</v>
      </c>
      <c r="H31" s="16">
        <f t="shared" si="3"/>
        <v>6568.8</v>
      </c>
      <c r="I31" s="19">
        <v>32.200000000000003</v>
      </c>
      <c r="J31" s="19"/>
      <c r="K31" s="16"/>
      <c r="L31" s="17" t="s">
        <v>129</v>
      </c>
    </row>
    <row r="32" spans="1:12" s="23" customFormat="1" x14ac:dyDescent="0.2">
      <c r="A32" s="56">
        <f t="shared" si="0"/>
        <v>25</v>
      </c>
      <c r="B32" s="43" t="s">
        <v>86</v>
      </c>
      <c r="C32" s="24" t="s">
        <v>56</v>
      </c>
      <c r="D32" s="15">
        <f t="shared" si="1"/>
        <v>120000</v>
      </c>
      <c r="E32" s="16">
        <v>120000</v>
      </c>
      <c r="F32" s="16">
        <f t="shared" si="2"/>
        <v>144000</v>
      </c>
      <c r="G32" s="19">
        <f>0.03+0.025</f>
        <v>5.5E-2</v>
      </c>
      <c r="H32" s="16">
        <f t="shared" si="3"/>
        <v>7920</v>
      </c>
      <c r="I32" s="19">
        <f>0.03+0.025</f>
        <v>5.5E-2</v>
      </c>
      <c r="J32" s="19"/>
      <c r="K32" s="19">
        <f>0.03+0.025</f>
        <v>5.5E-2</v>
      </c>
      <c r="L32" s="17" t="s">
        <v>129</v>
      </c>
    </row>
    <row r="33" spans="1:12" s="23" customFormat="1" ht="15.75" customHeight="1" x14ac:dyDescent="0.2">
      <c r="A33" s="56">
        <f t="shared" si="0"/>
        <v>26</v>
      </c>
      <c r="B33" s="43" t="s">
        <v>57</v>
      </c>
      <c r="C33" s="24" t="s">
        <v>56</v>
      </c>
      <c r="D33" s="15">
        <f t="shared" si="1"/>
        <v>110000</v>
      </c>
      <c r="E33" s="16">
        <v>110000</v>
      </c>
      <c r="F33" s="16">
        <f t="shared" si="2"/>
        <v>132000</v>
      </c>
      <c r="G33" s="19">
        <f>0.002+0.001+0.002</f>
        <v>5.0000000000000001E-3</v>
      </c>
      <c r="H33" s="16">
        <f t="shared" si="3"/>
        <v>660</v>
      </c>
      <c r="I33" s="19">
        <f>0.002+0.001+0.002</f>
        <v>5.0000000000000001E-3</v>
      </c>
      <c r="J33" s="19"/>
      <c r="K33" s="19">
        <f>0.002+0.001+0.002</f>
        <v>5.0000000000000001E-3</v>
      </c>
      <c r="L33" s="17" t="s">
        <v>129</v>
      </c>
    </row>
    <row r="34" spans="1:12" s="23" customFormat="1" ht="24.75" customHeight="1" x14ac:dyDescent="0.2">
      <c r="A34" s="56">
        <f t="shared" si="0"/>
        <v>27</v>
      </c>
      <c r="B34" s="43" t="s">
        <v>58</v>
      </c>
      <c r="C34" s="24" t="s">
        <v>56</v>
      </c>
      <c r="D34" s="15">
        <f t="shared" si="1"/>
        <v>95000</v>
      </c>
      <c r="E34" s="16">
        <v>95000</v>
      </c>
      <c r="F34" s="16">
        <f t="shared" si="2"/>
        <v>114000</v>
      </c>
      <c r="G34" s="19">
        <f>0.03+0.03</f>
        <v>0.06</v>
      </c>
      <c r="H34" s="16">
        <f t="shared" si="3"/>
        <v>6840</v>
      </c>
      <c r="I34" s="19">
        <f>0.03+0.03</f>
        <v>0.06</v>
      </c>
      <c r="J34" s="19"/>
      <c r="K34" s="16"/>
      <c r="L34" s="17" t="s">
        <v>129</v>
      </c>
    </row>
    <row r="35" spans="1:12" s="23" customFormat="1" ht="15.75" customHeight="1" x14ac:dyDescent="0.2">
      <c r="A35" s="56">
        <f t="shared" si="0"/>
        <v>28</v>
      </c>
      <c r="B35" s="43" t="s">
        <v>62</v>
      </c>
      <c r="C35" s="24" t="s">
        <v>36</v>
      </c>
      <c r="D35" s="15">
        <f t="shared" si="1"/>
        <v>47</v>
      </c>
      <c r="E35" s="16">
        <v>47</v>
      </c>
      <c r="F35" s="16">
        <f t="shared" si="2"/>
        <v>56.4</v>
      </c>
      <c r="G35" s="19">
        <f>96*2</f>
        <v>192</v>
      </c>
      <c r="H35" s="16">
        <f t="shared" si="3"/>
        <v>10828.8</v>
      </c>
      <c r="I35" s="16"/>
      <c r="J35" s="19">
        <f>96*2</f>
        <v>192</v>
      </c>
      <c r="K35" s="16"/>
      <c r="L35" s="17" t="s">
        <v>129</v>
      </c>
    </row>
    <row r="36" spans="1:12" s="23" customFormat="1" ht="15.75" customHeight="1" x14ac:dyDescent="0.2">
      <c r="A36" s="56">
        <f t="shared" si="0"/>
        <v>29</v>
      </c>
      <c r="B36" s="43" t="s">
        <v>59</v>
      </c>
      <c r="C36" s="24" t="s">
        <v>26</v>
      </c>
      <c r="D36" s="15">
        <f t="shared" si="1"/>
        <v>110</v>
      </c>
      <c r="E36" s="16">
        <v>110</v>
      </c>
      <c r="F36" s="16">
        <f t="shared" si="2"/>
        <v>132</v>
      </c>
      <c r="G36" s="24">
        <f>1.58*2</f>
        <v>3.16</v>
      </c>
      <c r="H36" s="16">
        <f t="shared" si="3"/>
        <v>417.12</v>
      </c>
      <c r="I36" s="16"/>
      <c r="J36" s="24">
        <f>1.58*2</f>
        <v>3.16</v>
      </c>
      <c r="K36" s="16"/>
      <c r="L36" s="17" t="s">
        <v>129</v>
      </c>
    </row>
    <row r="37" spans="1:12" s="23" customFormat="1" ht="15.75" customHeight="1" x14ac:dyDescent="0.2">
      <c r="A37" s="56">
        <f t="shared" si="0"/>
        <v>30</v>
      </c>
      <c r="B37" s="43" t="s">
        <v>60</v>
      </c>
      <c r="C37" s="24" t="s">
        <v>56</v>
      </c>
      <c r="D37" s="15">
        <f t="shared" si="1"/>
        <v>120000</v>
      </c>
      <c r="E37" s="16">
        <v>120000</v>
      </c>
      <c r="F37" s="16">
        <f t="shared" si="2"/>
        <v>144000</v>
      </c>
      <c r="G37" s="24">
        <v>2E-3</v>
      </c>
      <c r="H37" s="16">
        <f t="shared" si="3"/>
        <v>288</v>
      </c>
      <c r="I37" s="24">
        <v>2E-3</v>
      </c>
      <c r="J37" s="24"/>
      <c r="K37" s="24">
        <v>2E-3</v>
      </c>
      <c r="L37" s="17" t="s">
        <v>129</v>
      </c>
    </row>
    <row r="38" spans="1:12" s="23" customFormat="1" ht="31.5" x14ac:dyDescent="0.2">
      <c r="A38" s="56">
        <f t="shared" si="0"/>
        <v>31</v>
      </c>
      <c r="B38" s="3" t="s">
        <v>46</v>
      </c>
      <c r="C38" s="24" t="s">
        <v>26</v>
      </c>
      <c r="D38" s="15">
        <f t="shared" si="1"/>
        <v>2000</v>
      </c>
      <c r="E38" s="16">
        <v>2000</v>
      </c>
      <c r="F38" s="16">
        <f t="shared" si="2"/>
        <v>2400</v>
      </c>
      <c r="G38" s="19">
        <f>1.92*2*1.03+53.6*1.03+1.08*1.03</f>
        <v>60.275600000000004</v>
      </c>
      <c r="H38" s="16">
        <f t="shared" si="3"/>
        <v>144661.44</v>
      </c>
      <c r="I38" s="19">
        <f>1.92*2*1.03+53.6*1.03+1.08*1.03</f>
        <v>60.275600000000004</v>
      </c>
      <c r="J38" s="19"/>
      <c r="K38" s="16"/>
      <c r="L38" s="17" t="s">
        <v>129</v>
      </c>
    </row>
    <row r="39" spans="1:12" s="23" customFormat="1" ht="15.75" customHeight="1" x14ac:dyDescent="0.2">
      <c r="A39" s="56">
        <f t="shared" si="0"/>
        <v>32</v>
      </c>
      <c r="B39" s="3" t="s">
        <v>48</v>
      </c>
      <c r="C39" s="24" t="s">
        <v>25</v>
      </c>
      <c r="D39" s="15">
        <f t="shared" si="1"/>
        <v>19</v>
      </c>
      <c r="E39" s="16">
        <v>19</v>
      </c>
      <c r="F39" s="16">
        <f t="shared" si="2"/>
        <v>22.8</v>
      </c>
      <c r="G39" s="19">
        <f>G38*2.5</f>
        <v>150.68900000000002</v>
      </c>
      <c r="H39" s="16">
        <f t="shared" si="3"/>
        <v>3435.7092000000007</v>
      </c>
      <c r="I39" s="19">
        <f>I38*2.5</f>
        <v>150.68900000000002</v>
      </c>
      <c r="J39" s="19"/>
      <c r="K39" s="16"/>
      <c r="L39" s="17" t="s">
        <v>129</v>
      </c>
    </row>
    <row r="40" spans="1:12" s="23" customFormat="1" ht="15.75" customHeight="1" x14ac:dyDescent="0.2">
      <c r="A40" s="56">
        <f t="shared" si="0"/>
        <v>33</v>
      </c>
      <c r="B40" s="43" t="s">
        <v>61</v>
      </c>
      <c r="C40" s="24" t="s">
        <v>25</v>
      </c>
      <c r="D40" s="15">
        <f t="shared" si="1"/>
        <v>160</v>
      </c>
      <c r="E40" s="16">
        <v>160</v>
      </c>
      <c r="F40" s="16">
        <f t="shared" si="2"/>
        <v>192</v>
      </c>
      <c r="G40" s="19">
        <f>(2.82+3.77+2.56+1.65+0.08)*0.1</f>
        <v>1.0880000000000001</v>
      </c>
      <c r="H40" s="16">
        <f t="shared" si="3"/>
        <v>208.89600000000002</v>
      </c>
      <c r="I40" s="19">
        <f>(2.82+3.77+2.56+1.65+0.08)*0.1</f>
        <v>1.0880000000000001</v>
      </c>
      <c r="J40" s="19"/>
      <c r="K40" s="19">
        <f>(2.82+3.77+2.56+1.65+0.08)*0.1</f>
        <v>1.0880000000000001</v>
      </c>
      <c r="L40" s="17" t="s">
        <v>129</v>
      </c>
    </row>
    <row r="41" spans="1:12" s="23" customFormat="1" ht="15.75" customHeight="1" x14ac:dyDescent="0.2">
      <c r="A41" s="56">
        <f t="shared" si="0"/>
        <v>34</v>
      </c>
      <c r="B41" s="43" t="s">
        <v>138</v>
      </c>
      <c r="C41" s="24" t="s">
        <v>25</v>
      </c>
      <c r="D41" s="15">
        <f t="shared" si="1"/>
        <v>190</v>
      </c>
      <c r="E41" s="16">
        <v>190</v>
      </c>
      <c r="F41" s="16">
        <f t="shared" si="2"/>
        <v>228</v>
      </c>
      <c r="G41" s="19">
        <f>(2.82+3.77+0.08+2.56+1.65)*0.13*2</f>
        <v>2.8288000000000002</v>
      </c>
      <c r="H41" s="16">
        <f t="shared" si="3"/>
        <v>644.96640000000002</v>
      </c>
      <c r="I41" s="19">
        <v>2.8288000000000002</v>
      </c>
      <c r="J41" s="19"/>
      <c r="K41" s="16"/>
      <c r="L41" s="17" t="s">
        <v>129</v>
      </c>
    </row>
    <row r="42" spans="1:12" s="23" customFormat="1" ht="15.75" customHeight="1" x14ac:dyDescent="0.2">
      <c r="A42" s="56">
        <f t="shared" si="0"/>
        <v>35</v>
      </c>
      <c r="B42" s="43" t="s">
        <v>63</v>
      </c>
      <c r="C42" s="24" t="s">
        <v>36</v>
      </c>
      <c r="D42" s="15">
        <f t="shared" si="1"/>
        <v>370</v>
      </c>
      <c r="E42" s="16">
        <v>370</v>
      </c>
      <c r="F42" s="16">
        <f t="shared" si="2"/>
        <v>444</v>
      </c>
      <c r="G42" s="19">
        <v>5</v>
      </c>
      <c r="H42" s="16">
        <f t="shared" si="3"/>
        <v>2220</v>
      </c>
      <c r="I42" s="16">
        <v>5</v>
      </c>
      <c r="J42" s="19"/>
      <c r="K42" s="16">
        <v>5</v>
      </c>
      <c r="L42" s="17" t="s">
        <v>129</v>
      </c>
    </row>
    <row r="43" spans="1:12" s="23" customFormat="1" x14ac:dyDescent="0.2">
      <c r="A43" s="56">
        <f t="shared" si="0"/>
        <v>36</v>
      </c>
      <c r="B43" s="46" t="s">
        <v>64</v>
      </c>
      <c r="C43" s="24" t="s">
        <v>36</v>
      </c>
      <c r="D43" s="15">
        <f t="shared" si="1"/>
        <v>320</v>
      </c>
      <c r="E43" s="16">
        <v>320</v>
      </c>
      <c r="F43" s="16">
        <f t="shared" si="2"/>
        <v>384</v>
      </c>
      <c r="G43" s="24">
        <v>1</v>
      </c>
      <c r="H43" s="16">
        <f t="shared" si="3"/>
        <v>384</v>
      </c>
      <c r="I43" s="16">
        <v>1</v>
      </c>
      <c r="J43" s="16"/>
      <c r="K43" s="16">
        <v>1</v>
      </c>
      <c r="L43" s="17" t="s">
        <v>129</v>
      </c>
    </row>
    <row r="44" spans="1:12" s="25" customFormat="1" x14ac:dyDescent="0.25">
      <c r="A44" s="56">
        <f t="shared" si="0"/>
        <v>37</v>
      </c>
      <c r="B44" s="44" t="s">
        <v>65</v>
      </c>
      <c r="C44" s="18" t="s">
        <v>36</v>
      </c>
      <c r="D44" s="15">
        <f t="shared" si="1"/>
        <v>15000</v>
      </c>
      <c r="E44" s="16">
        <v>15000</v>
      </c>
      <c r="F44" s="16">
        <f t="shared" si="2"/>
        <v>18000</v>
      </c>
      <c r="G44" s="18">
        <v>1</v>
      </c>
      <c r="H44" s="16">
        <f t="shared" si="3"/>
        <v>18000</v>
      </c>
      <c r="I44" s="18">
        <v>1</v>
      </c>
      <c r="J44" s="16"/>
      <c r="K44" s="16"/>
      <c r="L44" s="17" t="s">
        <v>129</v>
      </c>
    </row>
    <row r="45" spans="1:12" s="25" customFormat="1" ht="15.75" customHeight="1" x14ac:dyDescent="0.25">
      <c r="A45" s="56">
        <f t="shared" si="0"/>
        <v>38</v>
      </c>
      <c r="B45" s="47" t="s">
        <v>66</v>
      </c>
      <c r="C45" s="18" t="s">
        <v>36</v>
      </c>
      <c r="D45" s="15">
        <f t="shared" si="1"/>
        <v>1500</v>
      </c>
      <c r="E45" s="16">
        <v>1500</v>
      </c>
      <c r="F45" s="16">
        <f t="shared" si="2"/>
        <v>1800</v>
      </c>
      <c r="G45" s="18">
        <v>3</v>
      </c>
      <c r="H45" s="16">
        <f t="shared" si="3"/>
        <v>5400</v>
      </c>
      <c r="I45" s="18">
        <v>3</v>
      </c>
      <c r="J45" s="16"/>
      <c r="K45" s="16"/>
      <c r="L45" s="17" t="s">
        <v>129</v>
      </c>
    </row>
    <row r="46" spans="1:12" s="25" customFormat="1" ht="15.75" customHeight="1" x14ac:dyDescent="0.25">
      <c r="A46" s="56">
        <f t="shared" si="0"/>
        <v>39</v>
      </c>
      <c r="B46" s="45" t="s">
        <v>67</v>
      </c>
      <c r="C46" s="31" t="s">
        <v>36</v>
      </c>
      <c r="D46" s="15">
        <f t="shared" si="1"/>
        <v>260</v>
      </c>
      <c r="E46" s="16">
        <v>260</v>
      </c>
      <c r="F46" s="16">
        <f t="shared" si="2"/>
        <v>312</v>
      </c>
      <c r="G46" s="33">
        <v>5</v>
      </c>
      <c r="H46" s="16">
        <f t="shared" si="3"/>
        <v>1560</v>
      </c>
      <c r="I46" s="33">
        <v>5</v>
      </c>
      <c r="J46" s="32"/>
      <c r="K46" s="16"/>
      <c r="L46" s="17" t="s">
        <v>129</v>
      </c>
    </row>
    <row r="47" spans="1:12" s="25" customFormat="1" ht="15.75" customHeight="1" x14ac:dyDescent="0.25">
      <c r="A47" s="56">
        <f t="shared" si="0"/>
        <v>40</v>
      </c>
      <c r="B47" s="45" t="s">
        <v>132</v>
      </c>
      <c r="C47" s="31" t="s">
        <v>36</v>
      </c>
      <c r="D47" s="15">
        <f t="shared" si="1"/>
        <v>830</v>
      </c>
      <c r="E47" s="16">
        <v>830</v>
      </c>
      <c r="F47" s="16">
        <f t="shared" si="2"/>
        <v>996</v>
      </c>
      <c r="G47" s="33">
        <v>1</v>
      </c>
      <c r="H47" s="16">
        <f t="shared" si="3"/>
        <v>996</v>
      </c>
      <c r="I47" s="33">
        <v>1</v>
      </c>
      <c r="J47" s="32"/>
      <c r="K47" s="16"/>
      <c r="L47" s="17" t="s">
        <v>129</v>
      </c>
    </row>
    <row r="48" spans="1:12" s="25" customFormat="1" ht="15.75" customHeight="1" x14ac:dyDescent="0.25">
      <c r="A48" s="56">
        <f t="shared" si="0"/>
        <v>41</v>
      </c>
      <c r="B48" s="45" t="s">
        <v>68</v>
      </c>
      <c r="C48" s="31" t="s">
        <v>36</v>
      </c>
      <c r="D48" s="15">
        <f t="shared" si="1"/>
        <v>245</v>
      </c>
      <c r="E48" s="16">
        <v>245</v>
      </c>
      <c r="F48" s="16">
        <f t="shared" si="2"/>
        <v>294</v>
      </c>
      <c r="G48" s="33">
        <v>1</v>
      </c>
      <c r="H48" s="16">
        <f t="shared" si="3"/>
        <v>294</v>
      </c>
      <c r="I48" s="33">
        <v>1</v>
      </c>
      <c r="J48" s="32"/>
      <c r="K48" s="16"/>
      <c r="L48" s="17" t="s">
        <v>129</v>
      </c>
    </row>
    <row r="49" spans="1:12" s="25" customFormat="1" ht="15.75" customHeight="1" x14ac:dyDescent="0.25">
      <c r="A49" s="56">
        <f t="shared" si="0"/>
        <v>42</v>
      </c>
      <c r="B49" s="45" t="s">
        <v>69</v>
      </c>
      <c r="C49" s="31" t="s">
        <v>36</v>
      </c>
      <c r="D49" s="15">
        <f t="shared" si="1"/>
        <v>175</v>
      </c>
      <c r="E49" s="16">
        <v>175</v>
      </c>
      <c r="F49" s="16">
        <f t="shared" si="2"/>
        <v>210</v>
      </c>
      <c r="G49" s="33">
        <v>2</v>
      </c>
      <c r="H49" s="16">
        <f t="shared" si="3"/>
        <v>420</v>
      </c>
      <c r="I49" s="33">
        <v>2</v>
      </c>
      <c r="J49" s="32"/>
      <c r="K49" s="16"/>
      <c r="L49" s="17" t="s">
        <v>129</v>
      </c>
    </row>
    <row r="50" spans="1:12" s="25" customFormat="1" ht="15.75" customHeight="1" x14ac:dyDescent="0.25">
      <c r="A50" s="56">
        <f t="shared" si="0"/>
        <v>43</v>
      </c>
      <c r="B50" s="45" t="s">
        <v>70</v>
      </c>
      <c r="C50" s="31" t="s">
        <v>36</v>
      </c>
      <c r="D50" s="15">
        <f t="shared" si="1"/>
        <v>800</v>
      </c>
      <c r="E50" s="16">
        <v>800</v>
      </c>
      <c r="F50" s="16">
        <f t="shared" si="2"/>
        <v>960</v>
      </c>
      <c r="G50" s="33">
        <v>1</v>
      </c>
      <c r="H50" s="16">
        <f t="shared" si="3"/>
        <v>960</v>
      </c>
      <c r="I50" s="16"/>
      <c r="J50" s="16">
        <v>1</v>
      </c>
      <c r="K50" s="16"/>
      <c r="L50" s="17" t="s">
        <v>129</v>
      </c>
    </row>
    <row r="51" spans="1:12" s="25" customFormat="1" ht="31.5" x14ac:dyDescent="0.25">
      <c r="A51" s="56">
        <f t="shared" si="0"/>
        <v>44</v>
      </c>
      <c r="B51" s="30" t="s">
        <v>147</v>
      </c>
      <c r="C51" s="31" t="s">
        <v>36</v>
      </c>
      <c r="D51" s="15">
        <f t="shared" si="1"/>
        <v>6200</v>
      </c>
      <c r="E51" s="16">
        <v>6200</v>
      </c>
      <c r="F51" s="16">
        <f t="shared" si="2"/>
        <v>7440</v>
      </c>
      <c r="G51" s="33">
        <v>1</v>
      </c>
      <c r="H51" s="16">
        <f t="shared" si="3"/>
        <v>7440</v>
      </c>
      <c r="I51" s="16">
        <v>1</v>
      </c>
      <c r="J51" s="33"/>
      <c r="K51" s="16"/>
      <c r="L51" s="17" t="s">
        <v>129</v>
      </c>
    </row>
    <row r="52" spans="1:12" s="25" customFormat="1" ht="15.75" customHeight="1" x14ac:dyDescent="0.25">
      <c r="A52" s="56">
        <f t="shared" si="0"/>
        <v>45</v>
      </c>
      <c r="B52" s="30" t="s">
        <v>144</v>
      </c>
      <c r="C52" s="31" t="s">
        <v>71</v>
      </c>
      <c r="D52" s="15">
        <f t="shared" si="1"/>
        <v>4700</v>
      </c>
      <c r="E52" s="16">
        <v>4700</v>
      </c>
      <c r="F52" s="16">
        <f t="shared" si="2"/>
        <v>5640</v>
      </c>
      <c r="G52" s="33">
        <v>1</v>
      </c>
      <c r="H52" s="16">
        <f t="shared" si="3"/>
        <v>5640</v>
      </c>
      <c r="I52" s="16">
        <v>1</v>
      </c>
      <c r="J52" s="32"/>
      <c r="K52" s="16"/>
      <c r="L52" s="17" t="s">
        <v>129</v>
      </c>
    </row>
    <row r="53" spans="1:12" s="25" customFormat="1" ht="29.25" customHeight="1" x14ac:dyDescent="0.25">
      <c r="A53" s="56">
        <f t="shared" si="0"/>
        <v>46</v>
      </c>
      <c r="B53" s="30" t="s">
        <v>148</v>
      </c>
      <c r="C53" s="31" t="s">
        <v>36</v>
      </c>
      <c r="D53" s="15">
        <f t="shared" si="1"/>
        <v>3500</v>
      </c>
      <c r="E53" s="16">
        <v>3500</v>
      </c>
      <c r="F53" s="16">
        <f t="shared" si="2"/>
        <v>4200</v>
      </c>
      <c r="G53" s="33">
        <v>1</v>
      </c>
      <c r="H53" s="16">
        <f t="shared" si="3"/>
        <v>4200</v>
      </c>
      <c r="I53" s="16">
        <v>1</v>
      </c>
      <c r="J53" s="33"/>
      <c r="K53" s="16"/>
      <c r="L53" s="17" t="s">
        <v>129</v>
      </c>
    </row>
    <row r="54" spans="1:12" s="25" customFormat="1" ht="15.75" customHeight="1" x14ac:dyDescent="0.25">
      <c r="A54" s="56">
        <f t="shared" si="0"/>
        <v>47</v>
      </c>
      <c r="B54" s="30" t="s">
        <v>144</v>
      </c>
      <c r="C54" s="31" t="s">
        <v>71</v>
      </c>
      <c r="D54" s="15">
        <f t="shared" si="1"/>
        <v>4700</v>
      </c>
      <c r="E54" s="16">
        <v>4700</v>
      </c>
      <c r="F54" s="16">
        <f t="shared" si="2"/>
        <v>5640</v>
      </c>
      <c r="G54" s="33">
        <v>1</v>
      </c>
      <c r="H54" s="16">
        <f t="shared" si="3"/>
        <v>5640</v>
      </c>
      <c r="I54" s="33">
        <v>1</v>
      </c>
      <c r="J54" s="31"/>
      <c r="K54" s="16"/>
      <c r="L54" s="17" t="s">
        <v>129</v>
      </c>
    </row>
    <row r="55" spans="1:12" s="25" customFormat="1" ht="15.75" customHeight="1" x14ac:dyDescent="0.25">
      <c r="A55" s="56">
        <f t="shared" si="0"/>
        <v>48</v>
      </c>
      <c r="B55" s="30" t="s">
        <v>72</v>
      </c>
      <c r="C55" s="31" t="s">
        <v>36</v>
      </c>
      <c r="D55" s="15">
        <f t="shared" si="1"/>
        <v>2610</v>
      </c>
      <c r="E55" s="16">
        <v>2610</v>
      </c>
      <c r="F55" s="16">
        <f t="shared" si="2"/>
        <v>3132</v>
      </c>
      <c r="G55" s="33">
        <v>32</v>
      </c>
      <c r="H55" s="16">
        <f t="shared" si="3"/>
        <v>100224</v>
      </c>
      <c r="I55" s="33">
        <v>32</v>
      </c>
      <c r="J55" s="32"/>
      <c r="K55" s="16"/>
      <c r="L55" s="17" t="s">
        <v>129</v>
      </c>
    </row>
    <row r="56" spans="1:12" s="25" customFormat="1" x14ac:dyDescent="0.25">
      <c r="A56" s="56">
        <f t="shared" si="0"/>
        <v>49</v>
      </c>
      <c r="B56" s="30" t="s">
        <v>73</v>
      </c>
      <c r="C56" s="31" t="s">
        <v>36</v>
      </c>
      <c r="D56" s="15">
        <f t="shared" si="1"/>
        <v>2300</v>
      </c>
      <c r="E56" s="16">
        <v>2300</v>
      </c>
      <c r="F56" s="16">
        <f t="shared" si="2"/>
        <v>2760</v>
      </c>
      <c r="G56" s="33">
        <v>15</v>
      </c>
      <c r="H56" s="16">
        <f t="shared" si="3"/>
        <v>41400</v>
      </c>
      <c r="I56" s="33">
        <v>15</v>
      </c>
      <c r="J56" s="33"/>
      <c r="K56" s="16"/>
      <c r="L56" s="17" t="s">
        <v>129</v>
      </c>
    </row>
    <row r="57" spans="1:12" s="25" customFormat="1" ht="15.75" customHeight="1" x14ac:dyDescent="0.25">
      <c r="A57" s="56">
        <f t="shared" si="0"/>
        <v>50</v>
      </c>
      <c r="B57" s="30" t="s">
        <v>74</v>
      </c>
      <c r="C57" s="31" t="s">
        <v>36</v>
      </c>
      <c r="D57" s="15">
        <f t="shared" si="1"/>
        <v>835</v>
      </c>
      <c r="E57" s="16">
        <v>835</v>
      </c>
      <c r="F57" s="16">
        <f t="shared" si="2"/>
        <v>1002</v>
      </c>
      <c r="G57" s="48">
        <v>66</v>
      </c>
      <c r="H57" s="16">
        <f t="shared" si="3"/>
        <v>66132</v>
      </c>
      <c r="I57" s="48">
        <v>66</v>
      </c>
      <c r="J57" s="48"/>
      <c r="K57" s="16"/>
      <c r="L57" s="17" t="s">
        <v>129</v>
      </c>
    </row>
    <row r="58" spans="1:12" s="25" customFormat="1" x14ac:dyDescent="0.25">
      <c r="A58" s="56">
        <f t="shared" si="0"/>
        <v>51</v>
      </c>
      <c r="B58" s="30" t="s">
        <v>75</v>
      </c>
      <c r="C58" s="31" t="s">
        <v>26</v>
      </c>
      <c r="D58" s="15">
        <f t="shared" si="1"/>
        <v>2000</v>
      </c>
      <c r="E58" s="16">
        <v>2000</v>
      </c>
      <c r="F58" s="16">
        <f t="shared" si="2"/>
        <v>2400</v>
      </c>
      <c r="G58" s="33">
        <v>10.36</v>
      </c>
      <c r="H58" s="16">
        <f t="shared" si="3"/>
        <v>24864</v>
      </c>
      <c r="I58" s="33">
        <v>10.36</v>
      </c>
      <c r="J58" s="32"/>
      <c r="K58" s="16"/>
      <c r="L58" s="17" t="s">
        <v>129</v>
      </c>
    </row>
    <row r="59" spans="1:12" s="25" customFormat="1" ht="31.5" x14ac:dyDescent="0.25">
      <c r="A59" s="56">
        <f t="shared" si="0"/>
        <v>52</v>
      </c>
      <c r="B59" s="30" t="s">
        <v>76</v>
      </c>
      <c r="C59" s="31" t="s">
        <v>71</v>
      </c>
      <c r="D59" s="15">
        <f t="shared" si="1"/>
        <v>20000</v>
      </c>
      <c r="E59" s="16">
        <v>20000</v>
      </c>
      <c r="F59" s="16">
        <f t="shared" si="2"/>
        <v>24000</v>
      </c>
      <c r="G59" s="33">
        <v>1</v>
      </c>
      <c r="H59" s="16">
        <f t="shared" si="3"/>
        <v>24000</v>
      </c>
      <c r="I59" s="16">
        <v>1</v>
      </c>
      <c r="J59" s="32"/>
      <c r="K59" s="16"/>
      <c r="L59" s="17" t="s">
        <v>129</v>
      </c>
    </row>
    <row r="60" spans="1:12" s="25" customFormat="1" ht="15.75" customHeight="1" x14ac:dyDescent="0.25">
      <c r="A60" s="56">
        <f t="shared" si="0"/>
        <v>53</v>
      </c>
      <c r="B60" s="30" t="s">
        <v>77</v>
      </c>
      <c r="C60" s="31" t="s">
        <v>36</v>
      </c>
      <c r="D60" s="15">
        <f t="shared" si="1"/>
        <v>20000</v>
      </c>
      <c r="E60" s="16">
        <v>20000</v>
      </c>
      <c r="F60" s="16">
        <f t="shared" si="2"/>
        <v>24000</v>
      </c>
      <c r="G60" s="34">
        <v>1</v>
      </c>
      <c r="H60" s="16">
        <f t="shared" si="3"/>
        <v>24000</v>
      </c>
      <c r="I60" s="16">
        <v>1</v>
      </c>
      <c r="J60" s="31"/>
      <c r="K60" s="16"/>
      <c r="L60" s="17" t="s">
        <v>129</v>
      </c>
    </row>
    <row r="61" spans="1:12" s="25" customFormat="1" ht="15.75" customHeight="1" x14ac:dyDescent="0.25">
      <c r="A61" s="56">
        <f t="shared" si="0"/>
        <v>54</v>
      </c>
      <c r="B61" s="30" t="s">
        <v>88</v>
      </c>
      <c r="C61" s="31" t="s">
        <v>36</v>
      </c>
      <c r="D61" s="15">
        <f t="shared" si="1"/>
        <v>760</v>
      </c>
      <c r="E61" s="16">
        <v>760</v>
      </c>
      <c r="F61" s="16">
        <f t="shared" si="2"/>
        <v>912</v>
      </c>
      <c r="G61" s="33">
        <v>4</v>
      </c>
      <c r="H61" s="16">
        <f t="shared" si="3"/>
        <v>3648</v>
      </c>
      <c r="I61" s="16"/>
      <c r="J61" s="33">
        <v>4</v>
      </c>
      <c r="K61" s="16"/>
      <c r="L61" s="17" t="s">
        <v>129</v>
      </c>
    </row>
    <row r="62" spans="1:12" s="25" customFormat="1" x14ac:dyDescent="0.25">
      <c r="A62" s="56">
        <f t="shared" si="0"/>
        <v>55</v>
      </c>
      <c r="B62" s="30" t="s">
        <v>89</v>
      </c>
      <c r="C62" s="31" t="s">
        <v>36</v>
      </c>
      <c r="D62" s="15">
        <f t="shared" si="1"/>
        <v>40</v>
      </c>
      <c r="E62" s="16">
        <v>40</v>
      </c>
      <c r="F62" s="16">
        <f t="shared" si="2"/>
        <v>48</v>
      </c>
      <c r="G62" s="33">
        <v>8</v>
      </c>
      <c r="H62" s="16">
        <f t="shared" si="3"/>
        <v>384</v>
      </c>
      <c r="I62" s="16"/>
      <c r="J62" s="33">
        <v>8</v>
      </c>
      <c r="K62" s="16"/>
      <c r="L62" s="17" t="s">
        <v>129</v>
      </c>
    </row>
    <row r="63" spans="1:12" s="25" customFormat="1" ht="47.25" x14ac:dyDescent="0.25">
      <c r="A63" s="56">
        <f t="shared" si="0"/>
        <v>56</v>
      </c>
      <c r="B63" s="30" t="s">
        <v>78</v>
      </c>
      <c r="C63" s="31" t="s">
        <v>36</v>
      </c>
      <c r="D63" s="15">
        <f t="shared" si="1"/>
        <v>15000</v>
      </c>
      <c r="E63" s="16">
        <v>15000</v>
      </c>
      <c r="F63" s="16">
        <f t="shared" si="2"/>
        <v>18000</v>
      </c>
      <c r="G63" s="33">
        <v>1</v>
      </c>
      <c r="H63" s="16">
        <f t="shared" si="3"/>
        <v>18000</v>
      </c>
      <c r="I63" s="16">
        <v>1</v>
      </c>
      <c r="J63" s="31"/>
      <c r="K63" s="16"/>
      <c r="L63" s="17" t="s">
        <v>129</v>
      </c>
    </row>
    <row r="64" spans="1:12" s="25" customFormat="1" x14ac:dyDescent="0.25">
      <c r="A64" s="56">
        <f t="shared" si="0"/>
        <v>57</v>
      </c>
      <c r="B64" s="49" t="s">
        <v>85</v>
      </c>
      <c r="C64" s="31" t="s">
        <v>36</v>
      </c>
      <c r="D64" s="15">
        <f t="shared" si="1"/>
        <v>6500</v>
      </c>
      <c r="E64" s="16">
        <v>6500</v>
      </c>
      <c r="F64" s="16">
        <f t="shared" si="2"/>
        <v>7800</v>
      </c>
      <c r="G64" s="48">
        <v>3</v>
      </c>
      <c r="H64" s="16">
        <f t="shared" si="3"/>
        <v>23400</v>
      </c>
      <c r="I64" s="48">
        <v>3</v>
      </c>
      <c r="J64" s="32"/>
      <c r="K64" s="16"/>
      <c r="L64" s="17" t="s">
        <v>129</v>
      </c>
    </row>
    <row r="65" spans="1:12" s="25" customFormat="1" ht="31.5" x14ac:dyDescent="0.25">
      <c r="A65" s="56">
        <f t="shared" si="0"/>
        <v>58</v>
      </c>
      <c r="B65" s="30" t="s">
        <v>79</v>
      </c>
      <c r="C65" s="31" t="s">
        <v>36</v>
      </c>
      <c r="D65" s="15">
        <f t="shared" si="1"/>
        <v>12000</v>
      </c>
      <c r="E65" s="16">
        <v>12000</v>
      </c>
      <c r="F65" s="16">
        <f t="shared" si="2"/>
        <v>14400</v>
      </c>
      <c r="G65" s="33">
        <v>3</v>
      </c>
      <c r="H65" s="16">
        <f t="shared" si="3"/>
        <v>43200</v>
      </c>
      <c r="I65" s="33">
        <v>3</v>
      </c>
      <c r="J65" s="31"/>
      <c r="K65" s="16"/>
      <c r="L65" s="17" t="s">
        <v>129</v>
      </c>
    </row>
    <row r="66" spans="1:12" s="25" customFormat="1" x14ac:dyDescent="0.25">
      <c r="A66" s="56">
        <f t="shared" si="0"/>
        <v>59</v>
      </c>
      <c r="B66" s="30" t="s">
        <v>80</v>
      </c>
      <c r="C66" s="31" t="s">
        <v>36</v>
      </c>
      <c r="D66" s="15">
        <f t="shared" si="1"/>
        <v>525</v>
      </c>
      <c r="E66" s="16">
        <v>525</v>
      </c>
      <c r="F66" s="16">
        <f t="shared" si="2"/>
        <v>630</v>
      </c>
      <c r="G66" s="34">
        <v>3</v>
      </c>
      <c r="H66" s="16">
        <f t="shared" si="3"/>
        <v>1890</v>
      </c>
      <c r="I66" s="16">
        <v>3</v>
      </c>
      <c r="J66" s="32"/>
      <c r="K66" s="16"/>
      <c r="L66" s="17" t="s">
        <v>129</v>
      </c>
    </row>
    <row r="67" spans="1:12" s="25" customFormat="1" ht="15.75" customHeight="1" x14ac:dyDescent="0.25">
      <c r="A67" s="56">
        <f t="shared" si="0"/>
        <v>60</v>
      </c>
      <c r="B67" s="30" t="s">
        <v>81</v>
      </c>
      <c r="C67" s="31" t="s">
        <v>36</v>
      </c>
      <c r="D67" s="15">
        <f t="shared" si="1"/>
        <v>1350</v>
      </c>
      <c r="E67" s="16">
        <v>1350</v>
      </c>
      <c r="F67" s="16">
        <f t="shared" si="2"/>
        <v>1620</v>
      </c>
      <c r="G67" s="33">
        <v>15</v>
      </c>
      <c r="H67" s="16">
        <f t="shared" si="3"/>
        <v>24300</v>
      </c>
      <c r="I67" s="33">
        <v>15</v>
      </c>
      <c r="J67" s="32"/>
      <c r="K67" s="16"/>
      <c r="L67" s="17" t="s">
        <v>129</v>
      </c>
    </row>
    <row r="68" spans="1:12" s="25" customFormat="1" ht="15.75" customHeight="1" x14ac:dyDescent="0.25">
      <c r="A68" s="56">
        <f t="shared" si="0"/>
        <v>61</v>
      </c>
      <c r="B68" s="30" t="s">
        <v>82</v>
      </c>
      <c r="C68" s="31" t="s">
        <v>36</v>
      </c>
      <c r="D68" s="15">
        <f t="shared" si="1"/>
        <v>250</v>
      </c>
      <c r="E68" s="16">
        <v>250</v>
      </c>
      <c r="F68" s="16">
        <f t="shared" si="2"/>
        <v>300</v>
      </c>
      <c r="G68" s="33">
        <v>1</v>
      </c>
      <c r="H68" s="16">
        <f t="shared" si="3"/>
        <v>300</v>
      </c>
      <c r="I68" s="16">
        <v>1</v>
      </c>
      <c r="J68" s="31"/>
      <c r="K68" s="16">
        <v>1</v>
      </c>
      <c r="L68" s="17" t="s">
        <v>129</v>
      </c>
    </row>
    <row r="69" spans="1:12" s="25" customFormat="1" ht="15.75" customHeight="1" x14ac:dyDescent="0.25">
      <c r="A69" s="56">
        <f t="shared" si="0"/>
        <v>62</v>
      </c>
      <c r="B69" s="30" t="s">
        <v>83</v>
      </c>
      <c r="C69" s="31" t="s">
        <v>25</v>
      </c>
      <c r="D69" s="15">
        <f t="shared" si="1"/>
        <v>23</v>
      </c>
      <c r="E69" s="16">
        <v>23</v>
      </c>
      <c r="F69" s="16">
        <f t="shared" si="2"/>
        <v>27.599999999999998</v>
      </c>
      <c r="G69" s="34">
        <v>72.349999999999994</v>
      </c>
      <c r="H69" s="16">
        <f t="shared" si="3"/>
        <v>1996.8599999999997</v>
      </c>
      <c r="I69" s="16"/>
      <c r="J69" s="34">
        <v>72.349999999999994</v>
      </c>
      <c r="K69" s="16"/>
      <c r="L69" s="17" t="s">
        <v>129</v>
      </c>
    </row>
    <row r="70" spans="1:12" s="25" customFormat="1" ht="15.75" customHeight="1" x14ac:dyDescent="0.25">
      <c r="A70" s="56">
        <f t="shared" si="0"/>
        <v>63</v>
      </c>
      <c r="B70" s="30" t="s">
        <v>84</v>
      </c>
      <c r="C70" s="31" t="s">
        <v>25</v>
      </c>
      <c r="D70" s="15">
        <f t="shared" si="1"/>
        <v>25</v>
      </c>
      <c r="E70" s="16">
        <v>25</v>
      </c>
      <c r="F70" s="16">
        <f t="shared" si="2"/>
        <v>30</v>
      </c>
      <c r="G70" s="33">
        <f>7.5*0.5+2.1*0.5+10*0.5</f>
        <v>9.8000000000000007</v>
      </c>
      <c r="H70" s="16">
        <f t="shared" si="3"/>
        <v>294</v>
      </c>
      <c r="I70" s="16"/>
      <c r="J70" s="33">
        <f>7.5*0.5+2.1*0.5+10*0.5</f>
        <v>9.8000000000000007</v>
      </c>
      <c r="K70" s="16"/>
      <c r="L70" s="17" t="s">
        <v>129</v>
      </c>
    </row>
    <row r="71" spans="1:12" s="25" customFormat="1" ht="27" customHeight="1" x14ac:dyDescent="0.25">
      <c r="A71" s="56">
        <f t="shared" si="0"/>
        <v>64</v>
      </c>
      <c r="B71" s="30" t="s">
        <v>87</v>
      </c>
      <c r="C71" s="31" t="s">
        <v>56</v>
      </c>
      <c r="D71" s="15">
        <f t="shared" si="1"/>
        <v>98000</v>
      </c>
      <c r="E71" s="16">
        <v>98000</v>
      </c>
      <c r="F71" s="16">
        <f t="shared" si="2"/>
        <v>117600</v>
      </c>
      <c r="G71" s="33">
        <v>0.1</v>
      </c>
      <c r="H71" s="16">
        <f t="shared" si="3"/>
        <v>11760</v>
      </c>
      <c r="I71" s="33">
        <v>0.1</v>
      </c>
      <c r="J71" s="31"/>
      <c r="K71" s="33">
        <v>0.1</v>
      </c>
      <c r="L71" s="17" t="s">
        <v>129</v>
      </c>
    </row>
    <row r="72" spans="1:12" s="25" customFormat="1" ht="33" customHeight="1" x14ac:dyDescent="0.25">
      <c r="A72" s="56">
        <f t="shared" si="0"/>
        <v>65</v>
      </c>
      <c r="B72" s="30" t="s">
        <v>90</v>
      </c>
      <c r="C72" s="31" t="s">
        <v>45</v>
      </c>
      <c r="D72" s="15">
        <f t="shared" si="1"/>
        <v>21000</v>
      </c>
      <c r="E72" s="16">
        <v>21000</v>
      </c>
      <c r="F72" s="16">
        <f t="shared" si="2"/>
        <v>25200</v>
      </c>
      <c r="G72" s="33">
        <v>0.05</v>
      </c>
      <c r="H72" s="16">
        <f t="shared" si="3"/>
        <v>1260</v>
      </c>
      <c r="I72" s="16"/>
      <c r="J72" s="33">
        <v>0.05</v>
      </c>
      <c r="K72" s="16"/>
      <c r="L72" s="17" t="s">
        <v>129</v>
      </c>
    </row>
    <row r="73" spans="1:12" s="25" customFormat="1" ht="15.75" customHeight="1" x14ac:dyDescent="0.25">
      <c r="A73" s="56">
        <f t="shared" si="0"/>
        <v>66</v>
      </c>
      <c r="B73" s="30" t="s">
        <v>91</v>
      </c>
      <c r="C73" s="31" t="s">
        <v>25</v>
      </c>
      <c r="D73" s="15">
        <f t="shared" si="1"/>
        <v>425</v>
      </c>
      <c r="E73" s="16">
        <v>425</v>
      </c>
      <c r="F73" s="16">
        <f t="shared" si="2"/>
        <v>510</v>
      </c>
      <c r="G73" s="33">
        <v>6</v>
      </c>
      <c r="H73" s="16">
        <f t="shared" si="3"/>
        <v>3060</v>
      </c>
      <c r="I73" s="16"/>
      <c r="J73" s="33">
        <v>6</v>
      </c>
      <c r="K73" s="16"/>
      <c r="L73" s="17" t="s">
        <v>129</v>
      </c>
    </row>
    <row r="74" spans="1:12" s="25" customFormat="1" ht="15.75" customHeight="1" x14ac:dyDescent="0.25">
      <c r="A74" s="56">
        <f t="shared" ref="A74:A120" si="4">A73+1</f>
        <v>67</v>
      </c>
      <c r="B74" s="30" t="s">
        <v>92</v>
      </c>
      <c r="C74" s="31" t="s">
        <v>25</v>
      </c>
      <c r="D74" s="15">
        <f t="shared" si="1"/>
        <v>400</v>
      </c>
      <c r="E74" s="16">
        <v>400</v>
      </c>
      <c r="F74" s="16">
        <f t="shared" si="2"/>
        <v>480</v>
      </c>
      <c r="G74" s="33">
        <v>0.5</v>
      </c>
      <c r="H74" s="16">
        <f t="shared" si="3"/>
        <v>240</v>
      </c>
      <c r="I74" s="16"/>
      <c r="J74" s="33">
        <v>0.5</v>
      </c>
      <c r="K74" s="16"/>
      <c r="L74" s="17" t="s">
        <v>129</v>
      </c>
    </row>
    <row r="75" spans="1:12" s="25" customFormat="1" ht="15.75" customHeight="1" x14ac:dyDescent="0.25">
      <c r="A75" s="56">
        <f t="shared" si="4"/>
        <v>68</v>
      </c>
      <c r="B75" s="40" t="s">
        <v>93</v>
      </c>
      <c r="C75" s="18" t="s">
        <v>56</v>
      </c>
      <c r="D75" s="15">
        <f t="shared" ref="D75:D120" si="5">E75</f>
        <v>86000</v>
      </c>
      <c r="E75" s="16">
        <v>86000</v>
      </c>
      <c r="F75" s="16">
        <f t="shared" ref="F75:F120" si="6">E75*1.2</f>
        <v>103200</v>
      </c>
      <c r="G75" s="18">
        <v>3.3000000000000002E-2</v>
      </c>
      <c r="H75" s="16">
        <f t="shared" ref="H75:H120" si="7">G75*F75</f>
        <v>3405.6000000000004</v>
      </c>
      <c r="I75" s="18">
        <v>3.3000000000000002E-2</v>
      </c>
      <c r="J75" s="18"/>
      <c r="K75" s="18">
        <v>3.3000000000000002E-2</v>
      </c>
      <c r="L75" s="17" t="s">
        <v>129</v>
      </c>
    </row>
    <row r="76" spans="1:12" s="25" customFormat="1" ht="15.75" customHeight="1" x14ac:dyDescent="0.25">
      <c r="A76" s="56">
        <f t="shared" si="4"/>
        <v>69</v>
      </c>
      <c r="B76" s="50" t="s">
        <v>94</v>
      </c>
      <c r="C76" s="31"/>
      <c r="D76" s="15">
        <f t="shared" si="5"/>
        <v>0</v>
      </c>
      <c r="E76" s="16">
        <v>0</v>
      </c>
      <c r="F76" s="16">
        <f t="shared" si="6"/>
        <v>0</v>
      </c>
      <c r="G76" s="33"/>
      <c r="H76" s="16">
        <f t="shared" si="7"/>
        <v>0</v>
      </c>
      <c r="I76" s="16"/>
      <c r="J76" s="32"/>
      <c r="K76" s="16"/>
      <c r="L76" s="17"/>
    </row>
    <row r="77" spans="1:12" s="25" customFormat="1" ht="15.75" customHeight="1" x14ac:dyDescent="0.25">
      <c r="A77" s="56">
        <f t="shared" si="4"/>
        <v>70</v>
      </c>
      <c r="B77" s="30" t="s">
        <v>102</v>
      </c>
      <c r="C77" s="31" t="s">
        <v>36</v>
      </c>
      <c r="D77" s="15">
        <f t="shared" si="5"/>
        <v>70</v>
      </c>
      <c r="E77" s="16">
        <v>70</v>
      </c>
      <c r="F77" s="16">
        <f t="shared" si="6"/>
        <v>84</v>
      </c>
      <c r="G77" s="33">
        <v>2</v>
      </c>
      <c r="H77" s="16">
        <f t="shared" si="7"/>
        <v>168</v>
      </c>
      <c r="I77" s="33">
        <v>2</v>
      </c>
      <c r="J77" s="32"/>
      <c r="K77" s="33">
        <v>2</v>
      </c>
      <c r="L77" s="17" t="s">
        <v>129</v>
      </c>
    </row>
    <row r="78" spans="1:12" s="25" customFormat="1" ht="15.75" customHeight="1" x14ac:dyDescent="0.25">
      <c r="A78" s="56">
        <f t="shared" si="4"/>
        <v>71</v>
      </c>
      <c r="B78" s="30" t="s">
        <v>101</v>
      </c>
      <c r="C78" s="31" t="s">
        <v>36</v>
      </c>
      <c r="D78" s="15">
        <f t="shared" si="5"/>
        <v>105</v>
      </c>
      <c r="E78" s="16">
        <v>105</v>
      </c>
      <c r="F78" s="16">
        <f t="shared" si="6"/>
        <v>126</v>
      </c>
      <c r="G78" s="33">
        <v>2</v>
      </c>
      <c r="H78" s="16">
        <f t="shared" si="7"/>
        <v>252</v>
      </c>
      <c r="I78" s="33">
        <v>2</v>
      </c>
      <c r="J78" s="32"/>
      <c r="K78" s="33">
        <v>2</v>
      </c>
      <c r="L78" s="17" t="s">
        <v>129</v>
      </c>
    </row>
    <row r="79" spans="1:12" s="25" customFormat="1" ht="15.75" customHeight="1" x14ac:dyDescent="0.25">
      <c r="A79" s="56">
        <f t="shared" si="4"/>
        <v>72</v>
      </c>
      <c r="B79" s="30" t="s">
        <v>100</v>
      </c>
      <c r="C79" s="31" t="s">
        <v>36</v>
      </c>
      <c r="D79" s="15">
        <f t="shared" si="5"/>
        <v>30</v>
      </c>
      <c r="E79" s="16">
        <v>30</v>
      </c>
      <c r="F79" s="16">
        <f t="shared" si="6"/>
        <v>36</v>
      </c>
      <c r="G79" s="33">
        <v>3</v>
      </c>
      <c r="H79" s="16">
        <f t="shared" si="7"/>
        <v>108</v>
      </c>
      <c r="I79" s="16">
        <v>3</v>
      </c>
      <c r="J79" s="32"/>
      <c r="K79" s="16">
        <v>3</v>
      </c>
      <c r="L79" s="17" t="s">
        <v>129</v>
      </c>
    </row>
    <row r="80" spans="1:12" s="25" customFormat="1" ht="15.75" customHeight="1" x14ac:dyDescent="0.25">
      <c r="A80" s="56">
        <f t="shared" si="4"/>
        <v>73</v>
      </c>
      <c r="B80" s="30" t="s">
        <v>99</v>
      </c>
      <c r="C80" s="31" t="s">
        <v>36</v>
      </c>
      <c r="D80" s="15">
        <f t="shared" si="5"/>
        <v>25</v>
      </c>
      <c r="E80" s="16">
        <v>25</v>
      </c>
      <c r="F80" s="16">
        <f t="shared" si="6"/>
        <v>30</v>
      </c>
      <c r="G80" s="33">
        <v>4</v>
      </c>
      <c r="H80" s="16">
        <f t="shared" si="7"/>
        <v>120</v>
      </c>
      <c r="I80" s="16">
        <v>4</v>
      </c>
      <c r="J80" s="32"/>
      <c r="K80" s="16">
        <v>4</v>
      </c>
      <c r="L80" s="17" t="s">
        <v>129</v>
      </c>
    </row>
    <row r="81" spans="1:13" s="25" customFormat="1" ht="15.75" customHeight="1" x14ac:dyDescent="0.25">
      <c r="A81" s="56">
        <f t="shared" si="4"/>
        <v>74</v>
      </c>
      <c r="B81" s="30" t="s">
        <v>98</v>
      </c>
      <c r="C81" s="31" t="s">
        <v>36</v>
      </c>
      <c r="D81" s="15">
        <f t="shared" si="5"/>
        <v>25</v>
      </c>
      <c r="E81" s="16">
        <v>25</v>
      </c>
      <c r="F81" s="16">
        <f t="shared" si="6"/>
        <v>30</v>
      </c>
      <c r="G81" s="33">
        <v>1</v>
      </c>
      <c r="H81" s="16">
        <f t="shared" si="7"/>
        <v>30</v>
      </c>
      <c r="I81" s="16">
        <v>1</v>
      </c>
      <c r="J81" s="32"/>
      <c r="K81" s="16">
        <v>1</v>
      </c>
      <c r="L81" s="17" t="s">
        <v>129</v>
      </c>
    </row>
    <row r="82" spans="1:13" s="25" customFormat="1" ht="15.75" customHeight="1" x14ac:dyDescent="0.25">
      <c r="A82" s="56">
        <f t="shared" si="4"/>
        <v>75</v>
      </c>
      <c r="B82" s="30" t="s">
        <v>97</v>
      </c>
      <c r="C82" s="31" t="s">
        <v>36</v>
      </c>
      <c r="D82" s="15">
        <f t="shared" si="5"/>
        <v>350</v>
      </c>
      <c r="E82" s="16">
        <v>350</v>
      </c>
      <c r="F82" s="16">
        <f t="shared" si="6"/>
        <v>420</v>
      </c>
      <c r="G82" s="33">
        <v>3</v>
      </c>
      <c r="H82" s="16">
        <f t="shared" si="7"/>
        <v>1260</v>
      </c>
      <c r="I82" s="16">
        <v>3</v>
      </c>
      <c r="J82" s="32"/>
      <c r="K82" s="16">
        <v>2</v>
      </c>
      <c r="L82" s="17" t="s">
        <v>129</v>
      </c>
      <c r="M82" s="53" t="s">
        <v>13</v>
      </c>
    </row>
    <row r="83" spans="1:13" s="25" customFormat="1" x14ac:dyDescent="0.25">
      <c r="A83" s="56">
        <f t="shared" si="4"/>
        <v>76</v>
      </c>
      <c r="B83" s="30" t="s">
        <v>95</v>
      </c>
      <c r="C83" s="31" t="s">
        <v>36</v>
      </c>
      <c r="D83" s="15">
        <f t="shared" si="5"/>
        <v>150</v>
      </c>
      <c r="E83" s="16">
        <v>150</v>
      </c>
      <c r="F83" s="16">
        <f t="shared" si="6"/>
        <v>180</v>
      </c>
      <c r="G83" s="33">
        <v>5</v>
      </c>
      <c r="H83" s="16">
        <f t="shared" si="7"/>
        <v>900</v>
      </c>
      <c r="I83" s="33">
        <v>5</v>
      </c>
      <c r="J83" s="32"/>
      <c r="K83" s="33">
        <v>5</v>
      </c>
      <c r="L83" s="17" t="s">
        <v>129</v>
      </c>
    </row>
    <row r="84" spans="1:13" s="25" customFormat="1" ht="24" customHeight="1" x14ac:dyDescent="0.25">
      <c r="A84" s="56">
        <f t="shared" si="4"/>
        <v>77</v>
      </c>
      <c r="B84" s="30" t="s">
        <v>96</v>
      </c>
      <c r="C84" s="31" t="s">
        <v>36</v>
      </c>
      <c r="D84" s="15">
        <f t="shared" si="5"/>
        <v>6</v>
      </c>
      <c r="E84" s="16">
        <v>6</v>
      </c>
      <c r="F84" s="16">
        <f t="shared" si="6"/>
        <v>7.1999999999999993</v>
      </c>
      <c r="G84" s="34">
        <v>10</v>
      </c>
      <c r="H84" s="16">
        <f t="shared" si="7"/>
        <v>72</v>
      </c>
      <c r="I84" s="16">
        <v>10</v>
      </c>
      <c r="J84" s="31"/>
      <c r="K84" s="16"/>
      <c r="L84" s="17" t="s">
        <v>129</v>
      </c>
    </row>
    <row r="85" spans="1:13" s="25" customFormat="1" ht="15.75" customHeight="1" x14ac:dyDescent="0.25">
      <c r="A85" s="56">
        <f t="shared" si="4"/>
        <v>78</v>
      </c>
      <c r="B85" s="30" t="s">
        <v>103</v>
      </c>
      <c r="C85" s="31" t="s">
        <v>36</v>
      </c>
      <c r="D85" s="15">
        <f t="shared" si="5"/>
        <v>6</v>
      </c>
      <c r="E85" s="16">
        <v>6</v>
      </c>
      <c r="F85" s="16">
        <f t="shared" si="6"/>
        <v>7.1999999999999993</v>
      </c>
      <c r="G85" s="33">
        <v>10</v>
      </c>
      <c r="H85" s="16">
        <f t="shared" si="7"/>
        <v>72</v>
      </c>
      <c r="I85" s="16">
        <v>10</v>
      </c>
      <c r="J85" s="33"/>
      <c r="K85" s="16"/>
      <c r="L85" s="17" t="s">
        <v>129</v>
      </c>
    </row>
    <row r="86" spans="1:13" s="25" customFormat="1" ht="20.25" customHeight="1" x14ac:dyDescent="0.25">
      <c r="A86" s="56">
        <f t="shared" si="4"/>
        <v>79</v>
      </c>
      <c r="B86" s="30" t="s">
        <v>104</v>
      </c>
      <c r="C86" s="31" t="s">
        <v>36</v>
      </c>
      <c r="D86" s="15">
        <f t="shared" si="5"/>
        <v>10</v>
      </c>
      <c r="E86" s="16">
        <v>10</v>
      </c>
      <c r="F86" s="16">
        <f t="shared" si="6"/>
        <v>12</v>
      </c>
      <c r="G86" s="33">
        <v>10</v>
      </c>
      <c r="H86" s="16">
        <f t="shared" si="7"/>
        <v>120</v>
      </c>
      <c r="I86" s="16">
        <v>10</v>
      </c>
      <c r="J86" s="32"/>
      <c r="K86" s="16"/>
      <c r="L86" s="17" t="s">
        <v>129</v>
      </c>
    </row>
    <row r="87" spans="1:13" s="25" customFormat="1" ht="15.75" customHeight="1" x14ac:dyDescent="0.25">
      <c r="A87" s="56">
        <f t="shared" si="4"/>
        <v>80</v>
      </c>
      <c r="B87" s="30" t="s">
        <v>105</v>
      </c>
      <c r="C87" s="31" t="s">
        <v>36</v>
      </c>
      <c r="D87" s="15">
        <f t="shared" si="5"/>
        <v>12</v>
      </c>
      <c r="E87" s="16">
        <v>12</v>
      </c>
      <c r="F87" s="16">
        <f t="shared" si="6"/>
        <v>14.399999999999999</v>
      </c>
      <c r="G87" s="48">
        <v>3</v>
      </c>
      <c r="H87" s="16">
        <f t="shared" si="7"/>
        <v>43.199999999999996</v>
      </c>
      <c r="I87" s="16"/>
      <c r="J87" s="48">
        <v>3</v>
      </c>
      <c r="K87" s="16"/>
      <c r="L87" s="17" t="s">
        <v>129</v>
      </c>
    </row>
    <row r="88" spans="1:13" s="25" customFormat="1" ht="15.75" customHeight="1" x14ac:dyDescent="0.25">
      <c r="A88" s="56">
        <f t="shared" si="4"/>
        <v>81</v>
      </c>
      <c r="B88" s="30" t="s">
        <v>106</v>
      </c>
      <c r="C88" s="31" t="s">
        <v>36</v>
      </c>
      <c r="D88" s="15">
        <f t="shared" si="5"/>
        <v>120</v>
      </c>
      <c r="E88" s="16">
        <v>120</v>
      </c>
      <c r="F88" s="16">
        <f t="shared" si="6"/>
        <v>144</v>
      </c>
      <c r="G88" s="33">
        <v>2</v>
      </c>
      <c r="H88" s="16">
        <f t="shared" si="7"/>
        <v>288</v>
      </c>
      <c r="I88" s="33">
        <v>2</v>
      </c>
      <c r="J88" s="32"/>
      <c r="K88" s="33"/>
      <c r="L88" s="17" t="s">
        <v>129</v>
      </c>
    </row>
    <row r="89" spans="1:13" s="25" customFormat="1" ht="33.75" customHeight="1" x14ac:dyDescent="0.25">
      <c r="A89" s="56">
        <f t="shared" si="4"/>
        <v>82</v>
      </c>
      <c r="B89" s="30" t="s">
        <v>107</v>
      </c>
      <c r="C89" s="31" t="s">
        <v>36</v>
      </c>
      <c r="D89" s="15">
        <f t="shared" si="5"/>
        <v>6</v>
      </c>
      <c r="E89" s="16">
        <v>6</v>
      </c>
      <c r="F89" s="16">
        <f t="shared" si="6"/>
        <v>7.1999999999999993</v>
      </c>
      <c r="G89" s="33">
        <v>8</v>
      </c>
      <c r="H89" s="16">
        <f t="shared" si="7"/>
        <v>57.599999999999994</v>
      </c>
      <c r="I89" s="16">
        <v>8</v>
      </c>
      <c r="J89" s="32"/>
      <c r="K89" s="16"/>
      <c r="L89" s="17" t="s">
        <v>129</v>
      </c>
    </row>
    <row r="90" spans="1:13" s="25" customFormat="1" ht="31.5" x14ac:dyDescent="0.25">
      <c r="A90" s="56">
        <f t="shared" si="4"/>
        <v>83</v>
      </c>
      <c r="B90" s="30" t="s">
        <v>108</v>
      </c>
      <c r="C90" s="31" t="s">
        <v>36</v>
      </c>
      <c r="D90" s="15">
        <f t="shared" si="5"/>
        <v>145</v>
      </c>
      <c r="E90" s="16">
        <v>145</v>
      </c>
      <c r="F90" s="16">
        <f t="shared" si="6"/>
        <v>174</v>
      </c>
      <c r="G90" s="33">
        <v>2</v>
      </c>
      <c r="H90" s="16">
        <f t="shared" si="7"/>
        <v>348</v>
      </c>
      <c r="I90" s="33">
        <v>2</v>
      </c>
      <c r="J90" s="32"/>
      <c r="K90" s="33">
        <v>2</v>
      </c>
      <c r="L90" s="17" t="s">
        <v>129</v>
      </c>
    </row>
    <row r="91" spans="1:13" s="25" customFormat="1" ht="63" x14ac:dyDescent="0.25">
      <c r="A91" s="56">
        <f t="shared" si="4"/>
        <v>84</v>
      </c>
      <c r="B91" s="30" t="s">
        <v>110</v>
      </c>
      <c r="C91" s="31" t="s">
        <v>40</v>
      </c>
      <c r="D91" s="15">
        <f t="shared" si="5"/>
        <v>60</v>
      </c>
      <c r="E91" s="16">
        <v>60</v>
      </c>
      <c r="F91" s="16">
        <f t="shared" si="6"/>
        <v>72</v>
      </c>
      <c r="G91" s="34">
        <v>137</v>
      </c>
      <c r="H91" s="16">
        <f t="shared" si="7"/>
        <v>9864</v>
      </c>
      <c r="I91" s="34">
        <v>137</v>
      </c>
      <c r="J91" s="31"/>
      <c r="K91" s="16"/>
      <c r="L91" s="17" t="s">
        <v>129</v>
      </c>
    </row>
    <row r="92" spans="1:13" s="25" customFormat="1" ht="30.75" customHeight="1" x14ac:dyDescent="0.25">
      <c r="A92" s="56">
        <f t="shared" si="4"/>
        <v>85</v>
      </c>
      <c r="B92" s="41" t="s">
        <v>111</v>
      </c>
      <c r="C92" s="31" t="s">
        <v>40</v>
      </c>
      <c r="D92" s="15">
        <f t="shared" si="5"/>
        <v>70</v>
      </c>
      <c r="E92" s="16">
        <v>70</v>
      </c>
      <c r="F92" s="16">
        <f t="shared" si="6"/>
        <v>84</v>
      </c>
      <c r="G92" s="33">
        <v>440</v>
      </c>
      <c r="H92" s="16">
        <f t="shared" si="7"/>
        <v>36960</v>
      </c>
      <c r="I92" s="33">
        <v>440</v>
      </c>
      <c r="J92" s="32"/>
      <c r="K92" s="16"/>
      <c r="L92" s="17" t="s">
        <v>129</v>
      </c>
    </row>
    <row r="93" spans="1:13" s="25" customFormat="1" ht="36" customHeight="1" x14ac:dyDescent="0.25">
      <c r="A93" s="56">
        <f t="shared" si="4"/>
        <v>86</v>
      </c>
      <c r="B93" s="30" t="s">
        <v>112</v>
      </c>
      <c r="C93" s="31" t="s">
        <v>36</v>
      </c>
      <c r="D93" s="15">
        <f t="shared" si="5"/>
        <v>1</v>
      </c>
      <c r="E93" s="16">
        <v>1</v>
      </c>
      <c r="F93" s="16">
        <f t="shared" si="6"/>
        <v>1.2</v>
      </c>
      <c r="G93" s="33">
        <v>140</v>
      </c>
      <c r="H93" s="16">
        <f t="shared" si="7"/>
        <v>168</v>
      </c>
      <c r="I93" s="16"/>
      <c r="J93" s="33">
        <v>140</v>
      </c>
      <c r="K93" s="16"/>
      <c r="L93" s="17" t="s">
        <v>129</v>
      </c>
    </row>
    <row r="94" spans="1:13" s="25" customFormat="1" ht="31.5" x14ac:dyDescent="0.25">
      <c r="A94" s="56">
        <f t="shared" si="4"/>
        <v>87</v>
      </c>
      <c r="B94" s="41" t="s">
        <v>109</v>
      </c>
      <c r="C94" s="31" t="s">
        <v>40</v>
      </c>
      <c r="D94" s="15">
        <f t="shared" si="5"/>
        <v>25</v>
      </c>
      <c r="E94" s="16">
        <v>25</v>
      </c>
      <c r="F94" s="16">
        <f t="shared" si="6"/>
        <v>30</v>
      </c>
      <c r="G94" s="33">
        <v>390</v>
      </c>
      <c r="H94" s="16">
        <f t="shared" si="7"/>
        <v>11700</v>
      </c>
      <c r="I94" s="33">
        <v>390</v>
      </c>
      <c r="J94" s="31"/>
      <c r="K94" s="16"/>
      <c r="L94" s="17" t="s">
        <v>129</v>
      </c>
    </row>
    <row r="95" spans="1:13" s="25" customFormat="1" ht="31.5" customHeight="1" x14ac:dyDescent="0.25">
      <c r="A95" s="56">
        <f t="shared" si="4"/>
        <v>88</v>
      </c>
      <c r="B95" s="30" t="s">
        <v>113</v>
      </c>
      <c r="C95" s="31" t="s">
        <v>36</v>
      </c>
      <c r="D95" s="15">
        <f t="shared" si="5"/>
        <v>32</v>
      </c>
      <c r="E95" s="16">
        <v>32</v>
      </c>
      <c r="F95" s="16">
        <f t="shared" si="6"/>
        <v>38.4</v>
      </c>
      <c r="G95" s="33">
        <v>300</v>
      </c>
      <c r="H95" s="16">
        <f t="shared" si="7"/>
        <v>11520</v>
      </c>
      <c r="I95" s="33">
        <v>300</v>
      </c>
      <c r="J95" s="32"/>
      <c r="K95" s="16"/>
      <c r="L95" s="17" t="s">
        <v>129</v>
      </c>
    </row>
    <row r="96" spans="1:13" s="25" customFormat="1" ht="37.5" customHeight="1" x14ac:dyDescent="0.25">
      <c r="A96" s="56">
        <f t="shared" si="4"/>
        <v>89</v>
      </c>
      <c r="B96" s="30" t="s">
        <v>114</v>
      </c>
      <c r="C96" s="31" t="s">
        <v>36</v>
      </c>
      <c r="D96" s="15">
        <f t="shared" si="5"/>
        <v>15</v>
      </c>
      <c r="E96" s="16">
        <v>15</v>
      </c>
      <c r="F96" s="16">
        <f t="shared" si="6"/>
        <v>18</v>
      </c>
      <c r="G96" s="34">
        <v>19</v>
      </c>
      <c r="H96" s="16">
        <f t="shared" si="7"/>
        <v>342</v>
      </c>
      <c r="I96" s="16"/>
      <c r="J96" s="16">
        <v>19</v>
      </c>
      <c r="K96" s="16"/>
      <c r="L96" s="17" t="s">
        <v>129</v>
      </c>
    </row>
    <row r="97" spans="1:12" s="25" customFormat="1" ht="31.5" x14ac:dyDescent="0.25">
      <c r="A97" s="56">
        <f t="shared" si="4"/>
        <v>90</v>
      </c>
      <c r="B97" s="30" t="s">
        <v>115</v>
      </c>
      <c r="C97" s="31" t="s">
        <v>36</v>
      </c>
      <c r="D97" s="15">
        <f t="shared" si="5"/>
        <v>56</v>
      </c>
      <c r="E97" s="16">
        <v>56</v>
      </c>
      <c r="F97" s="16">
        <f t="shared" si="6"/>
        <v>67.2</v>
      </c>
      <c r="G97" s="33">
        <v>30</v>
      </c>
      <c r="H97" s="16">
        <f t="shared" si="7"/>
        <v>2016</v>
      </c>
      <c r="I97" s="33"/>
      <c r="J97" s="33">
        <v>30</v>
      </c>
      <c r="K97" s="16"/>
      <c r="L97" s="17" t="s">
        <v>129</v>
      </c>
    </row>
    <row r="98" spans="1:12" s="25" customFormat="1" ht="31.5" x14ac:dyDescent="0.25">
      <c r="A98" s="56">
        <f t="shared" si="4"/>
        <v>91</v>
      </c>
      <c r="B98" s="49" t="s">
        <v>139</v>
      </c>
      <c r="C98" s="31" t="s">
        <v>36</v>
      </c>
      <c r="D98" s="15">
        <f t="shared" si="5"/>
        <v>190</v>
      </c>
      <c r="E98" s="16">
        <v>190</v>
      </c>
      <c r="F98" s="16">
        <f t="shared" si="6"/>
        <v>228</v>
      </c>
      <c r="G98" s="33">
        <v>3</v>
      </c>
      <c r="H98" s="16">
        <f t="shared" si="7"/>
        <v>684</v>
      </c>
      <c r="I98" s="33"/>
      <c r="J98" s="33">
        <v>3</v>
      </c>
      <c r="K98" s="16"/>
      <c r="L98" s="17" t="s">
        <v>129</v>
      </c>
    </row>
    <row r="99" spans="1:12" s="25" customFormat="1" ht="31.5" x14ac:dyDescent="0.25">
      <c r="A99" s="56">
        <f t="shared" si="4"/>
        <v>92</v>
      </c>
      <c r="B99" s="49" t="s">
        <v>140</v>
      </c>
      <c r="C99" s="31" t="s">
        <v>36</v>
      </c>
      <c r="D99" s="15">
        <f t="shared" si="5"/>
        <v>115</v>
      </c>
      <c r="E99" s="16">
        <v>115</v>
      </c>
      <c r="F99" s="16">
        <f t="shared" si="6"/>
        <v>138</v>
      </c>
      <c r="G99" s="33">
        <v>3</v>
      </c>
      <c r="H99" s="16">
        <f t="shared" si="7"/>
        <v>414</v>
      </c>
      <c r="I99" s="33"/>
      <c r="J99" s="33">
        <v>3</v>
      </c>
      <c r="K99" s="16"/>
      <c r="L99" s="17" t="s">
        <v>129</v>
      </c>
    </row>
    <row r="100" spans="1:12" s="25" customFormat="1" ht="47.25" x14ac:dyDescent="0.25">
      <c r="A100" s="56">
        <f t="shared" si="4"/>
        <v>93</v>
      </c>
      <c r="B100" s="30" t="s">
        <v>141</v>
      </c>
      <c r="C100" s="31" t="s">
        <v>36</v>
      </c>
      <c r="D100" s="15">
        <f t="shared" si="5"/>
        <v>140</v>
      </c>
      <c r="E100" s="16">
        <v>140</v>
      </c>
      <c r="F100" s="16">
        <f t="shared" si="6"/>
        <v>168</v>
      </c>
      <c r="G100" s="33">
        <v>3</v>
      </c>
      <c r="H100" s="16">
        <f t="shared" si="7"/>
        <v>504</v>
      </c>
      <c r="I100" s="33"/>
      <c r="J100" s="33">
        <v>3</v>
      </c>
      <c r="K100" s="16"/>
      <c r="L100" s="17" t="s">
        <v>129</v>
      </c>
    </row>
    <row r="101" spans="1:12" s="25" customFormat="1" ht="31.5" x14ac:dyDescent="0.25">
      <c r="A101" s="56">
        <f t="shared" si="4"/>
        <v>94</v>
      </c>
      <c r="B101" s="30" t="s">
        <v>142</v>
      </c>
      <c r="C101" s="31" t="s">
        <v>36</v>
      </c>
      <c r="D101" s="15">
        <f t="shared" si="5"/>
        <v>5600</v>
      </c>
      <c r="E101" s="16">
        <v>5600</v>
      </c>
      <c r="F101" s="16">
        <f t="shared" si="6"/>
        <v>6720</v>
      </c>
      <c r="G101" s="33">
        <v>2</v>
      </c>
      <c r="H101" s="16">
        <f t="shared" si="7"/>
        <v>13440</v>
      </c>
      <c r="I101" s="33"/>
      <c r="J101" s="33">
        <v>2</v>
      </c>
      <c r="K101" s="16"/>
      <c r="L101" s="17" t="s">
        <v>129</v>
      </c>
    </row>
    <row r="102" spans="1:12" s="25" customFormat="1" ht="15.75" customHeight="1" x14ac:dyDescent="0.25">
      <c r="A102" s="56">
        <f t="shared" si="4"/>
        <v>95</v>
      </c>
      <c r="B102" s="51" t="s">
        <v>116</v>
      </c>
      <c r="C102" s="31"/>
      <c r="D102" s="15">
        <f t="shared" si="5"/>
        <v>0</v>
      </c>
      <c r="E102" s="16">
        <v>0</v>
      </c>
      <c r="F102" s="16">
        <f t="shared" si="6"/>
        <v>0</v>
      </c>
      <c r="G102" s="39"/>
      <c r="H102" s="16">
        <f t="shared" si="7"/>
        <v>0</v>
      </c>
      <c r="I102" s="16"/>
      <c r="J102" s="31"/>
      <c r="K102" s="16"/>
      <c r="L102" s="17"/>
    </row>
    <row r="103" spans="1:12" s="25" customFormat="1" ht="15.75" customHeight="1" x14ac:dyDescent="0.25">
      <c r="A103" s="56">
        <f t="shared" si="4"/>
        <v>96</v>
      </c>
      <c r="B103" s="30" t="s">
        <v>117</v>
      </c>
      <c r="C103" s="31" t="s">
        <v>26</v>
      </c>
      <c r="D103" s="15">
        <f t="shared" si="5"/>
        <v>400</v>
      </c>
      <c r="E103" s="16">
        <v>400</v>
      </c>
      <c r="F103" s="16">
        <f t="shared" si="6"/>
        <v>480</v>
      </c>
      <c r="G103" s="33">
        <v>65.3</v>
      </c>
      <c r="H103" s="16">
        <f t="shared" si="7"/>
        <v>31344</v>
      </c>
      <c r="I103" s="33">
        <v>65.3</v>
      </c>
      <c r="J103" s="32"/>
      <c r="K103" s="16"/>
      <c r="L103" s="17" t="s">
        <v>129</v>
      </c>
    </row>
    <row r="104" spans="1:12" s="25" customFormat="1" ht="15.75" customHeight="1" x14ac:dyDescent="0.25">
      <c r="A104" s="56">
        <f t="shared" si="4"/>
        <v>97</v>
      </c>
      <c r="B104" s="43" t="s">
        <v>51</v>
      </c>
      <c r="C104" s="24" t="s">
        <v>36</v>
      </c>
      <c r="D104" s="15">
        <f t="shared" si="5"/>
        <v>400</v>
      </c>
      <c r="E104" s="16">
        <v>400</v>
      </c>
      <c r="F104" s="16">
        <f t="shared" si="6"/>
        <v>480</v>
      </c>
      <c r="G104" s="33">
        <v>25</v>
      </c>
      <c r="H104" s="16">
        <f t="shared" si="7"/>
        <v>12000</v>
      </c>
      <c r="I104" s="33">
        <v>25</v>
      </c>
      <c r="J104" s="32"/>
      <c r="K104" s="16"/>
      <c r="L104" s="17" t="s">
        <v>129</v>
      </c>
    </row>
    <row r="105" spans="1:12" s="25" customFormat="1" ht="31.5" x14ac:dyDescent="0.25">
      <c r="A105" s="56">
        <f t="shared" si="4"/>
        <v>98</v>
      </c>
      <c r="B105" s="43" t="s">
        <v>118</v>
      </c>
      <c r="C105" s="24" t="s">
        <v>36</v>
      </c>
      <c r="D105" s="15">
        <f t="shared" si="5"/>
        <v>180</v>
      </c>
      <c r="E105" s="16">
        <v>180</v>
      </c>
      <c r="F105" s="16">
        <f t="shared" si="6"/>
        <v>216</v>
      </c>
      <c r="G105" s="33">
        <v>34</v>
      </c>
      <c r="H105" s="16">
        <f t="shared" si="7"/>
        <v>7344</v>
      </c>
      <c r="I105" s="33">
        <v>34</v>
      </c>
      <c r="J105" s="32"/>
      <c r="K105" s="16"/>
      <c r="L105" s="17" t="s">
        <v>129</v>
      </c>
    </row>
    <row r="106" spans="1:12" s="25" customFormat="1" ht="40.5" customHeight="1" x14ac:dyDescent="0.25">
      <c r="A106" s="56">
        <f t="shared" si="4"/>
        <v>99</v>
      </c>
      <c r="B106" s="43" t="s">
        <v>119</v>
      </c>
      <c r="C106" s="24" t="s">
        <v>36</v>
      </c>
      <c r="D106" s="15">
        <f t="shared" si="5"/>
        <v>315</v>
      </c>
      <c r="E106" s="16">
        <v>315</v>
      </c>
      <c r="F106" s="16">
        <f t="shared" si="6"/>
        <v>378</v>
      </c>
      <c r="G106" s="18">
        <v>60</v>
      </c>
      <c r="H106" s="16">
        <f t="shared" si="7"/>
        <v>22680</v>
      </c>
      <c r="I106" s="18">
        <v>60</v>
      </c>
      <c r="J106" s="16"/>
      <c r="K106" s="16"/>
      <c r="L106" s="17" t="s">
        <v>129</v>
      </c>
    </row>
    <row r="107" spans="1:12" s="25" customFormat="1" x14ac:dyDescent="0.25">
      <c r="A107" s="56">
        <f t="shared" si="4"/>
        <v>100</v>
      </c>
      <c r="B107" s="43" t="s">
        <v>121</v>
      </c>
      <c r="C107" s="24" t="s">
        <v>36</v>
      </c>
      <c r="D107" s="15">
        <f t="shared" si="5"/>
        <v>18</v>
      </c>
      <c r="E107" s="16">
        <v>18</v>
      </c>
      <c r="F107" s="16">
        <f t="shared" si="6"/>
        <v>21.599999999999998</v>
      </c>
      <c r="G107" s="18">
        <f>33+14+46+116</f>
        <v>209</v>
      </c>
      <c r="H107" s="16">
        <f t="shared" si="7"/>
        <v>4514.3999999999996</v>
      </c>
      <c r="I107" s="18">
        <f>33+14+46+116</f>
        <v>209</v>
      </c>
      <c r="J107" s="16"/>
      <c r="K107" s="16"/>
      <c r="L107" s="17" t="s">
        <v>129</v>
      </c>
    </row>
    <row r="108" spans="1:12" s="25" customFormat="1" ht="15.75" customHeight="1" x14ac:dyDescent="0.25">
      <c r="A108" s="56">
        <f t="shared" si="4"/>
        <v>101</v>
      </c>
      <c r="B108" s="43" t="s">
        <v>122</v>
      </c>
      <c r="C108" s="24" t="s">
        <v>36</v>
      </c>
      <c r="D108" s="15">
        <f t="shared" si="5"/>
        <v>39</v>
      </c>
      <c r="E108" s="16">
        <v>39</v>
      </c>
      <c r="F108" s="16">
        <f t="shared" si="6"/>
        <v>46.8</v>
      </c>
      <c r="G108" s="32">
        <f>21+14+28+70</f>
        <v>133</v>
      </c>
      <c r="H108" s="16">
        <f t="shared" si="7"/>
        <v>6224.4</v>
      </c>
      <c r="I108" s="32">
        <f>21+14+28+70</f>
        <v>133</v>
      </c>
      <c r="J108" s="32"/>
      <c r="K108" s="16"/>
      <c r="L108" s="17" t="s">
        <v>129</v>
      </c>
    </row>
    <row r="109" spans="1:12" s="25" customFormat="1" ht="22.5" customHeight="1" x14ac:dyDescent="0.25">
      <c r="A109" s="56">
        <f t="shared" si="4"/>
        <v>102</v>
      </c>
      <c r="B109" s="43" t="s">
        <v>52</v>
      </c>
      <c r="C109" s="24" t="s">
        <v>36</v>
      </c>
      <c r="D109" s="15">
        <f t="shared" si="5"/>
        <v>0.5</v>
      </c>
      <c r="E109" s="16">
        <v>0.5</v>
      </c>
      <c r="F109" s="16">
        <f t="shared" si="6"/>
        <v>0.6</v>
      </c>
      <c r="G109" s="32">
        <f>280+117+385+985</f>
        <v>1767</v>
      </c>
      <c r="H109" s="16">
        <f t="shared" si="7"/>
        <v>1060.2</v>
      </c>
      <c r="I109" s="32">
        <f>280+117+385+985</f>
        <v>1767</v>
      </c>
      <c r="J109" s="32"/>
      <c r="K109" s="16"/>
      <c r="L109" s="17" t="s">
        <v>129</v>
      </c>
    </row>
    <row r="110" spans="1:12" s="25" customFormat="1" ht="15.75" customHeight="1" x14ac:dyDescent="0.25">
      <c r="A110" s="56">
        <f t="shared" si="4"/>
        <v>103</v>
      </c>
      <c r="B110" s="43" t="s">
        <v>53</v>
      </c>
      <c r="C110" s="24" t="s">
        <v>40</v>
      </c>
      <c r="D110" s="15">
        <f t="shared" si="5"/>
        <v>33</v>
      </c>
      <c r="E110" s="16">
        <v>33</v>
      </c>
      <c r="F110" s="16">
        <f t="shared" si="6"/>
        <v>39.6</v>
      </c>
      <c r="G110" s="32">
        <f>18+8+25+64</f>
        <v>115</v>
      </c>
      <c r="H110" s="16">
        <f t="shared" si="7"/>
        <v>4554</v>
      </c>
      <c r="I110" s="16"/>
      <c r="J110" s="32">
        <f>18+8+25+64</f>
        <v>115</v>
      </c>
      <c r="K110" s="16"/>
      <c r="L110" s="17" t="s">
        <v>129</v>
      </c>
    </row>
    <row r="111" spans="1:12" s="25" customFormat="1" ht="15.75" customHeight="1" x14ac:dyDescent="0.25">
      <c r="A111" s="56">
        <f t="shared" si="4"/>
        <v>104</v>
      </c>
      <c r="B111" s="43" t="s">
        <v>54</v>
      </c>
      <c r="C111" s="24" t="s">
        <v>36</v>
      </c>
      <c r="D111" s="15">
        <f t="shared" si="5"/>
        <v>1</v>
      </c>
      <c r="E111" s="16">
        <v>1</v>
      </c>
      <c r="F111" s="16">
        <f t="shared" si="6"/>
        <v>1.2</v>
      </c>
      <c r="G111" s="32">
        <f>13+6+18+44</f>
        <v>81</v>
      </c>
      <c r="H111" s="16">
        <f t="shared" si="7"/>
        <v>97.2</v>
      </c>
      <c r="I111" s="16"/>
      <c r="J111" s="32">
        <f>13+6+18+44</f>
        <v>81</v>
      </c>
      <c r="K111" s="16"/>
      <c r="L111" s="17" t="s">
        <v>129</v>
      </c>
    </row>
    <row r="112" spans="1:12" s="25" customFormat="1" ht="15.75" customHeight="1" x14ac:dyDescent="0.25">
      <c r="A112" s="56">
        <f t="shared" si="4"/>
        <v>105</v>
      </c>
      <c r="B112" s="40" t="s">
        <v>39</v>
      </c>
      <c r="C112" s="24" t="s">
        <v>41</v>
      </c>
      <c r="D112" s="15">
        <f t="shared" si="5"/>
        <v>40</v>
      </c>
      <c r="E112" s="16">
        <v>40</v>
      </c>
      <c r="F112" s="16">
        <f t="shared" si="6"/>
        <v>48</v>
      </c>
      <c r="G112" s="32">
        <f>0.15*67.4</f>
        <v>10.110000000000001</v>
      </c>
      <c r="H112" s="16">
        <f t="shared" si="7"/>
        <v>485.28000000000009</v>
      </c>
      <c r="I112" s="32">
        <f>0.15*67.4</f>
        <v>10.110000000000001</v>
      </c>
      <c r="J112" s="32"/>
      <c r="K112" s="16"/>
      <c r="L112" s="17" t="s">
        <v>129</v>
      </c>
    </row>
    <row r="113" spans="1:12" s="25" customFormat="1" ht="15.75" customHeight="1" x14ac:dyDescent="0.25">
      <c r="A113" s="56">
        <f t="shared" si="4"/>
        <v>106</v>
      </c>
      <c r="B113" s="3" t="s">
        <v>38</v>
      </c>
      <c r="C113" s="24" t="s">
        <v>25</v>
      </c>
      <c r="D113" s="15">
        <f t="shared" si="5"/>
        <v>83</v>
      </c>
      <c r="E113" s="16">
        <v>83</v>
      </c>
      <c r="F113" s="16">
        <f t="shared" si="6"/>
        <v>99.6</v>
      </c>
      <c r="G113" s="32">
        <f>0.5*67.4</f>
        <v>33.700000000000003</v>
      </c>
      <c r="H113" s="16">
        <f t="shared" si="7"/>
        <v>3356.52</v>
      </c>
      <c r="I113" s="32">
        <f>0.5*67.4</f>
        <v>33.700000000000003</v>
      </c>
      <c r="J113" s="32"/>
      <c r="K113" s="16"/>
      <c r="L113" s="17" t="s">
        <v>129</v>
      </c>
    </row>
    <row r="114" spans="1:12" s="25" customFormat="1" ht="15.75" customHeight="1" x14ac:dyDescent="0.25">
      <c r="A114" s="56">
        <f t="shared" si="4"/>
        <v>107</v>
      </c>
      <c r="B114" s="3" t="s">
        <v>149</v>
      </c>
      <c r="C114" s="24" t="s">
        <v>41</v>
      </c>
      <c r="D114" s="15">
        <f t="shared" si="5"/>
        <v>600</v>
      </c>
      <c r="E114" s="16">
        <v>600</v>
      </c>
      <c r="F114" s="16">
        <f t="shared" si="6"/>
        <v>720</v>
      </c>
      <c r="G114" s="54">
        <f>0.1*67.4*2</f>
        <v>13.480000000000002</v>
      </c>
      <c r="H114" s="16">
        <f t="shared" si="7"/>
        <v>9705.6000000000022</v>
      </c>
      <c r="I114" s="54"/>
      <c r="J114" s="54">
        <f>0.1*67.4*2</f>
        <v>13.480000000000002</v>
      </c>
      <c r="K114" s="16"/>
      <c r="L114" s="17" t="s">
        <v>129</v>
      </c>
    </row>
    <row r="115" spans="1:12" s="25" customFormat="1" ht="15.75" customHeight="1" x14ac:dyDescent="0.25">
      <c r="A115" s="56">
        <f t="shared" si="4"/>
        <v>108</v>
      </c>
      <c r="B115" s="30" t="s">
        <v>123</v>
      </c>
      <c r="C115" s="31" t="s">
        <v>36</v>
      </c>
      <c r="D115" s="15">
        <f t="shared" si="5"/>
        <v>53000</v>
      </c>
      <c r="E115" s="16">
        <v>53000</v>
      </c>
      <c r="F115" s="16">
        <f t="shared" si="6"/>
        <v>63600</v>
      </c>
      <c r="G115" s="32">
        <v>4</v>
      </c>
      <c r="H115" s="16">
        <f t="shared" si="7"/>
        <v>254400</v>
      </c>
      <c r="I115" s="32">
        <v>4</v>
      </c>
      <c r="J115" s="32"/>
      <c r="K115" s="16"/>
      <c r="L115" s="17" t="s">
        <v>129</v>
      </c>
    </row>
    <row r="116" spans="1:12" s="25" customFormat="1" ht="15.75" customHeight="1" x14ac:dyDescent="0.25">
      <c r="A116" s="56">
        <f t="shared" si="4"/>
        <v>109</v>
      </c>
      <c r="B116" s="30" t="s">
        <v>124</v>
      </c>
      <c r="C116" s="31" t="s">
        <v>36</v>
      </c>
      <c r="D116" s="15">
        <f t="shared" si="5"/>
        <v>55000</v>
      </c>
      <c r="E116" s="16">
        <v>55000</v>
      </c>
      <c r="F116" s="16">
        <f t="shared" si="6"/>
        <v>66000</v>
      </c>
      <c r="G116" s="32">
        <v>4</v>
      </c>
      <c r="H116" s="16">
        <f t="shared" si="7"/>
        <v>264000</v>
      </c>
      <c r="I116" s="32">
        <v>4</v>
      </c>
      <c r="J116" s="32"/>
      <c r="K116" s="16"/>
      <c r="L116" s="17" t="s">
        <v>129</v>
      </c>
    </row>
    <row r="117" spans="1:12" s="25" customFormat="1" ht="31.5" x14ac:dyDescent="0.25">
      <c r="A117" s="56">
        <f t="shared" si="4"/>
        <v>110</v>
      </c>
      <c r="B117" s="30" t="s">
        <v>125</v>
      </c>
      <c r="C117" s="31" t="s">
        <v>36</v>
      </c>
      <c r="D117" s="15">
        <f t="shared" si="5"/>
        <v>1550</v>
      </c>
      <c r="E117" s="16">
        <v>1550</v>
      </c>
      <c r="F117" s="16">
        <f t="shared" si="6"/>
        <v>1860</v>
      </c>
      <c r="G117" s="32">
        <v>20</v>
      </c>
      <c r="H117" s="16">
        <f t="shared" si="7"/>
        <v>37200</v>
      </c>
      <c r="I117" s="32">
        <v>20</v>
      </c>
      <c r="J117" s="32"/>
      <c r="K117" s="16"/>
      <c r="L117" s="17" t="s">
        <v>129</v>
      </c>
    </row>
    <row r="118" spans="1:12" s="25" customFormat="1" ht="31.5" x14ac:dyDescent="0.25">
      <c r="A118" s="56">
        <f t="shared" si="4"/>
        <v>111</v>
      </c>
      <c r="B118" s="30" t="s">
        <v>126</v>
      </c>
      <c r="C118" s="31" t="s">
        <v>36</v>
      </c>
      <c r="D118" s="15">
        <f t="shared" si="5"/>
        <v>380</v>
      </c>
      <c r="E118" s="16">
        <v>380</v>
      </c>
      <c r="F118" s="16">
        <f t="shared" si="6"/>
        <v>456</v>
      </c>
      <c r="G118" s="32">
        <v>20</v>
      </c>
      <c r="H118" s="16">
        <f t="shared" si="7"/>
        <v>9120</v>
      </c>
      <c r="I118" s="32">
        <v>20</v>
      </c>
      <c r="J118" s="32"/>
      <c r="K118" s="16"/>
      <c r="L118" s="17" t="s">
        <v>129</v>
      </c>
    </row>
    <row r="119" spans="1:12" s="25" customFormat="1" ht="15.75" customHeight="1" x14ac:dyDescent="0.25">
      <c r="A119" s="56">
        <f t="shared" si="4"/>
        <v>112</v>
      </c>
      <c r="B119" s="30" t="s">
        <v>127</v>
      </c>
      <c r="C119" s="31" t="s">
        <v>36</v>
      </c>
      <c r="D119" s="15">
        <f t="shared" si="5"/>
        <v>3100</v>
      </c>
      <c r="E119" s="16">
        <v>3100</v>
      </c>
      <c r="F119" s="16">
        <f t="shared" si="6"/>
        <v>3720</v>
      </c>
      <c r="G119" s="32">
        <v>18</v>
      </c>
      <c r="H119" s="16">
        <f t="shared" si="7"/>
        <v>66960</v>
      </c>
      <c r="I119" s="32">
        <v>18</v>
      </c>
      <c r="J119" s="32"/>
      <c r="K119" s="16"/>
      <c r="L119" s="17" t="s">
        <v>129</v>
      </c>
    </row>
    <row r="120" spans="1:12" s="25" customFormat="1" ht="15.75" customHeight="1" x14ac:dyDescent="0.25">
      <c r="A120" s="56">
        <f t="shared" si="4"/>
        <v>113</v>
      </c>
      <c r="B120" s="30" t="s">
        <v>128</v>
      </c>
      <c r="C120" s="31" t="s">
        <v>36</v>
      </c>
      <c r="D120" s="15">
        <f t="shared" si="5"/>
        <v>2630</v>
      </c>
      <c r="E120" s="16">
        <v>2630</v>
      </c>
      <c r="F120" s="16">
        <f t="shared" si="6"/>
        <v>3156</v>
      </c>
      <c r="G120" s="32">
        <v>8</v>
      </c>
      <c r="H120" s="16">
        <f t="shared" si="7"/>
        <v>25248</v>
      </c>
      <c r="I120" s="32">
        <v>8</v>
      </c>
      <c r="J120" s="32"/>
      <c r="K120" s="16"/>
      <c r="L120" s="17" t="s">
        <v>129</v>
      </c>
    </row>
    <row r="121" spans="1:12" s="2" customFormat="1" x14ac:dyDescent="0.2">
      <c r="A121" s="57"/>
      <c r="B121" s="69"/>
      <c r="C121" s="69"/>
      <c r="D121" s="69"/>
      <c r="E121" s="69"/>
      <c r="F121" s="37"/>
      <c r="G121" s="7"/>
      <c r="H121" s="4"/>
      <c r="I121" s="5"/>
      <c r="J121" s="6"/>
      <c r="K121" s="5" t="s">
        <v>131</v>
      </c>
      <c r="L121" s="29"/>
    </row>
    <row r="122" spans="1:12" s="2" customFormat="1" ht="30.75" customHeight="1" x14ac:dyDescent="0.2">
      <c r="A122" s="57"/>
      <c r="B122" s="70"/>
      <c r="C122" s="70"/>
      <c r="D122" s="70"/>
      <c r="E122" s="70"/>
      <c r="F122" s="37"/>
      <c r="G122" s="7"/>
      <c r="H122" s="4"/>
      <c r="I122" s="5"/>
      <c r="J122" s="6"/>
      <c r="K122" s="5"/>
      <c r="L122" s="29"/>
    </row>
    <row r="123" spans="1:12" s="2" customFormat="1" x14ac:dyDescent="0.25">
      <c r="A123" s="57"/>
      <c r="B123" s="71" t="s">
        <v>27</v>
      </c>
      <c r="C123" s="71"/>
      <c r="D123" s="71"/>
      <c r="E123" s="71"/>
      <c r="F123" s="71"/>
      <c r="G123" s="7"/>
      <c r="H123" s="8"/>
      <c r="I123" s="8"/>
      <c r="J123" s="9"/>
      <c r="K123" s="8"/>
      <c r="L123" s="10"/>
    </row>
    <row r="124" spans="1:12" s="2" customFormat="1" ht="34.5" customHeight="1" x14ac:dyDescent="0.2">
      <c r="A124" s="57"/>
      <c r="B124" s="67" t="s">
        <v>28</v>
      </c>
      <c r="C124" s="67"/>
      <c r="D124" s="67"/>
      <c r="E124" s="67"/>
      <c r="F124" s="67"/>
      <c r="G124" s="67"/>
      <c r="H124" s="67"/>
      <c r="I124" s="67"/>
      <c r="J124" s="67"/>
      <c r="K124" s="67"/>
      <c r="L124" s="67"/>
    </row>
    <row r="125" spans="1:12" s="2" customFormat="1" x14ac:dyDescent="0.2">
      <c r="A125" s="57"/>
      <c r="B125" s="67" t="s">
        <v>29</v>
      </c>
      <c r="C125" s="67"/>
      <c r="D125" s="67"/>
      <c r="E125" s="67"/>
      <c r="F125" s="67"/>
      <c r="G125" s="67"/>
      <c r="H125" s="67"/>
      <c r="I125" s="67"/>
      <c r="J125" s="67"/>
      <c r="K125" s="67"/>
      <c r="L125" s="67"/>
    </row>
    <row r="126" spans="1:12" s="2" customFormat="1" ht="38.25" customHeight="1" x14ac:dyDescent="0.2">
      <c r="A126" s="57"/>
      <c r="B126" s="67" t="s">
        <v>30</v>
      </c>
      <c r="C126" s="67"/>
      <c r="D126" s="67"/>
      <c r="E126" s="67"/>
      <c r="F126" s="67"/>
      <c r="G126" s="67"/>
      <c r="H126" s="67"/>
      <c r="I126" s="67"/>
      <c r="J126" s="67"/>
      <c r="K126" s="67"/>
      <c r="L126" s="67"/>
    </row>
    <row r="127" spans="1:12" s="2" customFormat="1" ht="51" customHeight="1" x14ac:dyDescent="0.2">
      <c r="A127" s="57"/>
      <c r="B127" s="68" t="s">
        <v>31</v>
      </c>
      <c r="C127" s="68"/>
      <c r="D127" s="68"/>
      <c r="E127" s="68"/>
      <c r="F127" s="68"/>
      <c r="G127" s="68"/>
      <c r="H127" s="68"/>
      <c r="I127" s="68"/>
      <c r="J127" s="68"/>
      <c r="K127" s="68"/>
      <c r="L127" s="68"/>
    </row>
    <row r="128" spans="1:12" s="2" customFormat="1" x14ac:dyDescent="0.25">
      <c r="A128" s="58"/>
      <c r="B128" s="8"/>
      <c r="C128" s="9"/>
      <c r="D128" s="8"/>
      <c r="E128" s="9"/>
      <c r="F128" s="8"/>
      <c r="G128" s="7"/>
      <c r="H128" s="8"/>
      <c r="I128" s="8"/>
      <c r="J128" s="9"/>
      <c r="K128" s="8"/>
      <c r="L128" s="10"/>
    </row>
    <row r="129" spans="1:12" s="2" customFormat="1" x14ac:dyDescent="0.25">
      <c r="A129" s="58"/>
      <c r="B129" s="11"/>
      <c r="C129" s="9"/>
      <c r="D129" s="8"/>
      <c r="E129" s="9"/>
      <c r="F129" s="8"/>
      <c r="G129" s="7"/>
      <c r="H129" s="8"/>
      <c r="I129" s="12" t="s">
        <v>32</v>
      </c>
      <c r="J129" s="13"/>
      <c r="K129" s="8"/>
      <c r="L129" s="10"/>
    </row>
    <row r="130" spans="1:12" s="2" customFormat="1" x14ac:dyDescent="0.25">
      <c r="A130" s="58"/>
      <c r="B130" s="11"/>
      <c r="C130" s="9"/>
      <c r="D130" s="8"/>
      <c r="E130" s="9"/>
      <c r="F130" s="8"/>
      <c r="G130" s="7"/>
      <c r="H130" s="8"/>
      <c r="I130" s="8" t="s">
        <v>33</v>
      </c>
      <c r="J130" s="8"/>
      <c r="K130" s="8"/>
      <c r="L130" s="10"/>
    </row>
    <row r="131" spans="1:12" s="2" customFormat="1" x14ac:dyDescent="0.25">
      <c r="A131" s="58"/>
      <c r="B131" s="11"/>
      <c r="C131" s="9"/>
      <c r="D131" s="8"/>
      <c r="E131" s="9"/>
      <c r="F131" s="8"/>
      <c r="G131" s="7"/>
      <c r="H131" s="8"/>
      <c r="I131" s="8" t="s">
        <v>34</v>
      </c>
      <c r="J131" s="9"/>
      <c r="K131" s="8"/>
      <c r="L131" s="10"/>
    </row>
    <row r="132" spans="1:12" s="2" customFormat="1" x14ac:dyDescent="0.25">
      <c r="A132" s="58"/>
      <c r="B132" s="11"/>
      <c r="C132" s="9"/>
      <c r="D132" s="8"/>
      <c r="E132" s="9"/>
      <c r="F132" s="8"/>
      <c r="G132" s="7"/>
      <c r="H132" s="8"/>
      <c r="I132" s="12" t="s">
        <v>35</v>
      </c>
      <c r="J132" s="14"/>
      <c r="K132" s="8"/>
      <c r="L132" s="10"/>
    </row>
    <row r="133" spans="1:12" s="2" customFormat="1" x14ac:dyDescent="0.2">
      <c r="A133" s="58"/>
      <c r="B133" s="37"/>
      <c r="C133" s="9"/>
      <c r="D133" s="9"/>
      <c r="E133" s="26"/>
      <c r="F133" s="9"/>
      <c r="G133" s="7"/>
      <c r="H133" s="9"/>
      <c r="I133" s="9"/>
      <c r="J133" s="27"/>
      <c r="K133" s="27"/>
      <c r="L133" s="27"/>
    </row>
    <row r="134" spans="1:12" s="2" customFormat="1" x14ac:dyDescent="0.2">
      <c r="A134" s="59"/>
      <c r="B134" s="37"/>
      <c r="C134" s="9"/>
      <c r="D134" s="9"/>
      <c r="E134" s="26"/>
      <c r="F134" s="9"/>
      <c r="G134" s="21"/>
      <c r="H134" s="13"/>
      <c r="I134" s="13"/>
      <c r="J134" s="14"/>
      <c r="K134" s="14"/>
      <c r="L134" s="14"/>
    </row>
    <row r="135" spans="1:12" s="2" customFormat="1" x14ac:dyDescent="0.25">
      <c r="A135" s="59"/>
      <c r="B135" s="37"/>
      <c r="C135" s="9"/>
      <c r="D135" s="9"/>
      <c r="E135" s="26"/>
      <c r="F135" s="9"/>
      <c r="G135" s="13"/>
      <c r="H135" s="1"/>
      <c r="I135" s="1"/>
    </row>
  </sheetData>
  <mergeCells count="20">
    <mergeCell ref="B126:L126"/>
    <mergeCell ref="B127:L127"/>
    <mergeCell ref="B121:E121"/>
    <mergeCell ref="B122:E122"/>
    <mergeCell ref="B123:F123"/>
    <mergeCell ref="B124:L124"/>
    <mergeCell ref="B125:L125"/>
    <mergeCell ref="J1:L1"/>
    <mergeCell ref="A3:L3"/>
    <mergeCell ref="A5:A6"/>
    <mergeCell ref="B5:B6"/>
    <mergeCell ref="C5:C6"/>
    <mergeCell ref="D5:D6"/>
    <mergeCell ref="E5:E6"/>
    <mergeCell ref="F5:F6"/>
    <mergeCell ref="G5:G6"/>
    <mergeCell ref="H5:H6"/>
    <mergeCell ref="I5:J5"/>
    <mergeCell ref="K5:K6"/>
    <mergeCell ref="L5:L6"/>
  </mergeCells>
  <pageMargins left="0.7" right="0.7" top="0.75" bottom="0.75" header="0.51180555555555496" footer="0.51180555555555496"/>
  <pageSetup paperSize="9" scale="65" firstPageNumber="0" fitToHeight="0" orientation="landscape" r:id="rId1"/>
  <rowBreaks count="1" manualBreakCount="1">
    <brk id="111" max="11" man="1"/>
  </rowBreaks>
  <ignoredErrors>
    <ignoredError sqref="H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ТЗ столовая Хохряки</vt:lpstr>
      <vt:lpstr>'ТЗ столовая Хохряки'!Область_печати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Наталья Алексеевна</cp:lastModifiedBy>
  <cp:revision>3</cp:revision>
  <cp:lastPrinted>2023-02-09T05:22:50Z</cp:lastPrinted>
  <dcterms:created xsi:type="dcterms:W3CDTF">1996-10-08T23:32:33Z</dcterms:created>
  <dcterms:modified xsi:type="dcterms:W3CDTF">2023-03-06T09:24:15Z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